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Ế TOÁN 2026\CT 2026\CHI ĐỀN THẦN NÔNG\"/>
    </mc:Choice>
  </mc:AlternateContent>
  <xr:revisionPtr revIDLastSave="0" documentId="13_ncr:1_{337D505C-60B3-4284-8573-7A3217D8477A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TONG HOP" sheetId="17" state="hidden" r:id="rId1"/>
    <sheet name="THu chi " sheetId="18" state="hidden" r:id="rId2"/>
    <sheet name="results" sheetId="20" state="hidden" r:id="rId3"/>
    <sheet name="results_2" sheetId="21" state="veryHidden" r:id="rId4"/>
    <sheet name="DT chi tiết" sheetId="27" r:id="rId5"/>
    <sheet name="15.1" sheetId="15" state="hidden" r:id="rId6"/>
    <sheet name="18" sheetId="12" state="hidden" r:id="rId7"/>
    <sheet name="SN" sheetId="16" state="hidden" r:id="rId8"/>
  </sheets>
  <definedNames>
    <definedName name="_xlnm.Print_Titles" localSheetId="4">'DT chi tiết'!$5:$5</definedName>
    <definedName name="_xlnm.Print_Titles" localSheetId="0">'TONG HOP'!$5:$7</definedName>
    <definedName name="_xlnm.Print_Titles" localSheetId="1">'THu chi 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27" l="1"/>
  <c r="I22" i="27"/>
  <c r="I82" i="27"/>
  <c r="D71" i="27"/>
  <c r="I71" i="27" s="1"/>
  <c r="I76" i="27"/>
  <c r="I74" i="27"/>
  <c r="I72" i="27"/>
  <c r="I73" i="27"/>
  <c r="I75" i="27"/>
  <c r="I77" i="27"/>
  <c r="E17" i="27"/>
  <c r="I17" i="27" s="1"/>
  <c r="I81" i="27"/>
  <c r="I79" i="27"/>
  <c r="I69" i="27"/>
  <c r="I68" i="27"/>
  <c r="I65" i="27"/>
  <c r="I66" i="27"/>
  <c r="I64" i="27"/>
  <c r="I58" i="27"/>
  <c r="I59" i="27"/>
  <c r="I60" i="27"/>
  <c r="I61" i="27"/>
  <c r="I62" i="27"/>
  <c r="I57" i="27"/>
  <c r="I47" i="27"/>
  <c r="I48" i="27"/>
  <c r="I49" i="27"/>
  <c r="I50" i="27"/>
  <c r="I51" i="27"/>
  <c r="I52" i="27"/>
  <c r="I53" i="27"/>
  <c r="I54" i="27"/>
  <c r="I55" i="27"/>
  <c r="I46" i="27"/>
  <c r="I43" i="27"/>
  <c r="I42" i="27" s="1"/>
  <c r="I41" i="27"/>
  <c r="I40" i="27"/>
  <c r="I38" i="27"/>
  <c r="I10" i="27"/>
  <c r="I11" i="27"/>
  <c r="I12" i="27"/>
  <c r="I13" i="27"/>
  <c r="I14" i="27"/>
  <c r="I15" i="27"/>
  <c r="I16" i="27"/>
  <c r="I18" i="27"/>
  <c r="I19" i="27"/>
  <c r="I20" i="27"/>
  <c r="I21" i="27"/>
  <c r="I23" i="27"/>
  <c r="I24" i="27"/>
  <c r="I25" i="27"/>
  <c r="I26" i="27"/>
  <c r="I27" i="27"/>
  <c r="I28" i="27"/>
  <c r="I29" i="27"/>
  <c r="I30" i="27"/>
  <c r="I31" i="27"/>
  <c r="I32" i="27"/>
  <c r="I34" i="27"/>
  <c r="I9" i="27"/>
  <c r="I70" i="27" l="1"/>
  <c r="I80" i="27"/>
  <c r="I35" i="27"/>
  <c r="I8" i="27"/>
  <c r="H6" i="27"/>
  <c r="G6" i="27"/>
  <c r="F6" i="27"/>
  <c r="I78" i="27" l="1"/>
  <c r="I56" i="27"/>
  <c r="I39" i="27"/>
  <c r="I67" i="27"/>
  <c r="I7" i="27"/>
  <c r="I6" i="27" s="1"/>
  <c r="I63" i="27"/>
  <c r="I45" i="27"/>
  <c r="I44" i="27" l="1"/>
  <c r="G16" i="17"/>
  <c r="H15" i="17"/>
  <c r="D15" i="17"/>
  <c r="G15" i="17" s="1"/>
  <c r="L12" i="15"/>
  <c r="X12" i="15"/>
  <c r="W12" i="15"/>
  <c r="U12" i="15" s="1"/>
  <c r="V12" i="15"/>
  <c r="S12" i="15"/>
  <c r="R12" i="15"/>
  <c r="Q12" i="15"/>
  <c r="P12" i="15"/>
  <c r="M12" i="15"/>
  <c r="K12" i="15"/>
  <c r="J12" i="15" l="1"/>
  <c r="I11" i="15" l="1"/>
  <c r="E11" i="15" l="1"/>
  <c r="F11" i="15"/>
  <c r="G11" i="15"/>
  <c r="H11" i="15"/>
  <c r="J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K11" i="15" l="1"/>
</calcChain>
</file>

<file path=xl/sharedStrings.xml><?xml version="1.0" encoding="utf-8"?>
<sst xmlns="http://schemas.openxmlformats.org/spreadsheetml/2006/main" count="350" uniqueCount="204">
  <si>
    <t>Nội dung</t>
  </si>
  <si>
    <t>Đơn vị: Triệu đồng</t>
  </si>
  <si>
    <t>STT</t>
  </si>
  <si>
    <t>Ước thực hiện</t>
  </si>
  <si>
    <t>A</t>
  </si>
  <si>
    <t>B</t>
  </si>
  <si>
    <t>I</t>
  </si>
  <si>
    <t>II</t>
  </si>
  <si>
    <t>Thủ trưởng đơn vị</t>
  </si>
  <si>
    <t>(Ký tên, đóng dấu)</t>
  </si>
  <si>
    <t>Tổng số</t>
  </si>
  <si>
    <t>-</t>
  </si>
  <si>
    <t>…………..</t>
  </si>
  <si>
    <t>THỦ TRƯỞNG ĐƠN VỊ</t>
  </si>
  <si>
    <t>….</t>
  </si>
  <si>
    <t>Ghi chú:</t>
  </si>
  <si>
    <t>Quỹ lương, phụ cấp và các khoản đóng góp theo lương</t>
  </si>
  <si>
    <t>…., ngày ... tháng ... năm ...</t>
  </si>
  <si>
    <t>Tên đơn vị:…………..</t>
  </si>
  <si>
    <t>Mẫu biểu số 18</t>
  </si>
  <si>
    <t>Chương…………….</t>
  </si>
  <si>
    <r>
      <t>KẾ HOẠCH TÀI CHÍNH CỦA CÁC QUỸ TÀI CHÍNH NHÀ NƯỚC NGOÀI NGÂN SÁCH</t>
    </r>
    <r>
      <rPr>
        <b/>
        <vertAlign val="superscript"/>
        <sz val="12"/>
        <color indexed="8"/>
        <rFont val="Times New Roman"/>
        <family val="1"/>
      </rPr>
      <t>(1)</t>
    </r>
    <r>
      <rPr>
        <b/>
        <sz val="12"/>
        <color indexed="8"/>
        <rFont val="Times New Roman"/>
        <family val="1"/>
      </rPr>
      <t xml:space="preserve"> NĂM …………</t>
    </r>
  </si>
  <si>
    <t>(Dùng cho các Bộ, cơ quan trung ương và các cơ quan, đơn vị ở địa phương báo cáo cơ quan tài chính cùng cấp)</t>
  </si>
  <si>
    <t>TÊN QUỸ</t>
  </si>
  <si>
    <t>DƯ NGUỒN ĐẾN 31/12/... (năm trước)</t>
  </si>
  <si>
    <t>ƯỚC THỰC HIỆN NĂM... (năm hiện hành)</t>
  </si>
  <si>
    <t>DƯ NGUỒN ĐẾN 31/12/... (năm hiện hành)</t>
  </si>
  <si>
    <t>KẾ HOẠCH NĂM... (năm kế hoạch)</t>
  </si>
  <si>
    <t>DƯ NGUỒN ĐẾN 31/12/... (năm kế hoạch)</t>
  </si>
  <si>
    <t>Tổng nguồn vốn phát sinh trong năm (2)</t>
  </si>
  <si>
    <t>Tổng số sử dụng nguồn vốn trong năm (3)</t>
  </si>
  <si>
    <t>Chênh lệch nguồn trong năm</t>
  </si>
  <si>
    <t>Tr.đó Hỗ trợ từ NSNN (nếu có)</t>
  </si>
  <si>
    <t>Tr.đó Bổ sung vốn điều lệ (nếu có)</t>
  </si>
  <si>
    <t>6=2-4</t>
  </si>
  <si>
    <t>7=1+5+6</t>
  </si>
  <si>
    <t>12=8-10</t>
  </si>
  <si>
    <t>13=7+11-12</t>
  </si>
  <si>
    <t>Quỹ …………..</t>
  </si>
  <si>
    <t>……………….</t>
  </si>
  <si>
    <t>Trong đó:</t>
  </si>
  <si>
    <t>Tên đơn vị:…………………..</t>
  </si>
  <si>
    <t>Mẫu biểu số 15.1</t>
  </si>
  <si>
    <t>Chương:……………………..</t>
  </si>
  <si>
    <t>Tổng số biên chế được cấp có thẩm quyền giao (Người)</t>
  </si>
  <si>
    <t>Tổng số biên chế có mặt thời điểm 31/12 (Người)</t>
  </si>
  <si>
    <t>Quỹ lương, phụ cấp và các khoản đóng góp theo lương theo biên chế có mặt 31/12</t>
  </si>
  <si>
    <t>Quỹ lương, phụ cấp và các khoản đóng góp theo lương (Người)</t>
  </si>
  <si>
    <t>Lương theo ngạch, bậc</t>
  </si>
  <si>
    <t>Phụ cấp theo lương</t>
  </si>
  <si>
    <t>Các khoản đóng góp theo lương</t>
  </si>
  <si>
    <t>3=4+5+6</t>
  </si>
  <si>
    <t>8=9+10+11</t>
  </si>
  <si>
    <t>14=15+16+17</t>
  </si>
  <si>
    <t>19=20+21+22</t>
  </si>
  <si>
    <t>TỔNG SỐ</t>
  </si>
  <si>
    <t>……………</t>
  </si>
  <si>
    <t>Thực hiện năm 2021</t>
  </si>
  <si>
    <t>Năm 2022</t>
  </si>
  <si>
    <t>Dự toán năm 2023</t>
  </si>
  <si>
    <t>Dự toán năm 2022</t>
  </si>
  <si>
    <t>Ước thực hiện năm 2022</t>
  </si>
  <si>
    <t>Tổng dự toán được duyệt</t>
  </si>
  <si>
    <t>(Dùng cho các đơn vị được giao quản lý sử dụng kinh phí sự nghiệp, Công an huyện, BCH quân sự huyện, Hạt Kiểm Lâm)</t>
  </si>
  <si>
    <t>Danh mục thực hiện</t>
  </si>
  <si>
    <t>Ghi chú</t>
  </si>
  <si>
    <t>Chi tiết từng danh mục</t>
  </si>
  <si>
    <t>Người  lập biểu</t>
  </si>
  <si>
    <t>Xác nhận của PCT UBND huyện phụ trách</t>
  </si>
  <si>
    <t>Kế hoạch 2023</t>
  </si>
  <si>
    <t>KẾ HOẠCH SỬ DỤNG KINH PHÍ SỰ NGHIỆP .......... NĂM 2023</t>
  </si>
  <si>
    <t>BÁO CÁO BIÊN CHẾ - TIỀN LƯƠNG CỦA ………………………………. NĂM 2023</t>
  </si>
  <si>
    <t>Họ và tên</t>
  </si>
  <si>
    <t>DT đã giao</t>
  </si>
  <si>
    <t>Điều chỉnh</t>
  </si>
  <si>
    <t>Tăng</t>
  </si>
  <si>
    <t>Giảm</t>
  </si>
  <si>
    <t>Chương- Loại- Khoản</t>
  </si>
  <si>
    <t>Kinh phí tự chủ tự chịu trách nhiệm về tài chính</t>
  </si>
  <si>
    <t>Kinh phí không tự chủ về tài chính</t>
  </si>
  <si>
    <t>Kinh phí chi thường xuyên không giao tự chủ</t>
  </si>
  <si>
    <t>Kinh phí sự nghiệp….</t>
  </si>
  <si>
    <t>Thu phí, lệ phí, thu sự nghiệp tại đơn vị</t>
  </si>
  <si>
    <r>
      <t>Số thu phí, lệ phí</t>
    </r>
    <r>
      <rPr>
        <sz val="12"/>
        <color indexed="8"/>
        <rFont val="Times New Roman"/>
        <family val="1"/>
      </rPr>
      <t xml:space="preserve"> </t>
    </r>
    <r>
      <rPr>
        <i/>
        <sz val="12"/>
        <color indexed="8"/>
        <rFont val="Times New Roman"/>
        <family val="1"/>
      </rPr>
      <t>(chi tiết tên từng loại lệ phí)</t>
    </r>
  </si>
  <si>
    <t xml:space="preserve"> ………..</t>
  </si>
  <si>
    <t>Thu sự nghiệp tại đơn vị</t>
  </si>
  <si>
    <t>Chi tiết từng nhiệm vụ thu</t>
  </si>
  <si>
    <t>Tổng thu phí, lệ phí</t>
  </si>
  <si>
    <t>Phí, lệ phí phải nộp NSNN</t>
  </si>
  <si>
    <t>Phí được trích lại đơn vị theo quy định</t>
  </si>
  <si>
    <t>Chi từ nguồn thu được để lại tại đơn vị</t>
  </si>
  <si>
    <t>Chi từ nguồn thu phí được để lại đơn vị theo quy định</t>
  </si>
  <si>
    <t xml:space="preserve">Chi tiết từng nhiệm vụ chi </t>
  </si>
  <si>
    <t>Chi từ nguồn thu dịch vụ tại đơn vị</t>
  </si>
  <si>
    <t>C</t>
  </si>
  <si>
    <t>Chi từ nguồn NSNN cấp</t>
  </si>
  <si>
    <t>TÌNH HÌNH THỰC HIỆN DỰ TOÁN NSNN NĂM 2022, DỰ TOÁN NĂM 2023</t>
  </si>
  <si>
    <t>ĐVT: 1.000đ</t>
  </si>
  <si>
    <t>Đơn vị: …………………………….</t>
  </si>
  <si>
    <t>Người lập biểu</t>
  </si>
  <si>
    <t>Ước thực hiện cả năm</t>
  </si>
  <si>
    <r>
      <t>Số thu phí, lệ phí</t>
    </r>
    <r>
      <rPr>
        <sz val="12"/>
        <color indexed="8"/>
        <rFont val="Times New Roman"/>
        <family val="1"/>
      </rPr>
      <t/>
    </r>
  </si>
  <si>
    <t>(Chi tiết theo từng sự nghiệp )</t>
  </si>
  <si>
    <t>III</t>
  </si>
  <si>
    <t>Kế hoạch đã giao</t>
  </si>
  <si>
    <t>TÌNH HÌNH THỰC HIỆN DỰ TOÁN THU PHÍ, LỆ PHÍ VÀ THU DỊCH VỤ NĂM 2022, DỰ TOÁN NĂM 2023</t>
  </si>
  <si>
    <r>
      <rPr>
        <b/>
        <i/>
        <sz val="11"/>
        <color theme="1"/>
        <rFont val="Times New Roman"/>
        <family val="1"/>
      </rPr>
      <t>Ghi chú:</t>
    </r>
    <r>
      <rPr>
        <i/>
        <sz val="11"/>
        <color theme="1"/>
        <rFont val="Times New Roman"/>
        <family val="1"/>
      </rPr>
      <t xml:space="preserve"> Các đơn vị được giao chủ trì quản lý, đôn đốc kinh phí sự nghiệp phối hợp các đơn vị có liên quan xây dựng kế hoạch xin ý kiến PCT phụ trách khối, gửi phòng TC-KH tổng hợp</t>
    </r>
  </si>
  <si>
    <t>Đơn vị: Phòng Nội Vụ</t>
  </si>
  <si>
    <t>Phòng Nội vụ</t>
  </si>
  <si>
    <t>TT</t>
  </si>
  <si>
    <t>ĐVT</t>
  </si>
  <si>
    <t>Số lượng</t>
  </si>
  <si>
    <t>Đơn giá</t>
  </si>
  <si>
    <t>Thành tiền</t>
  </si>
  <si>
    <t>Chiếc</t>
  </si>
  <si>
    <t>Bộ</t>
  </si>
  <si>
    <t>Phông sân khấu văn nghệ</t>
  </si>
  <si>
    <t>bộ</t>
  </si>
  <si>
    <t xml:space="preserve"> </t>
  </si>
  <si>
    <t>Thuê dọn vệ sinh toàn bộ tuyến đường, và từ đền trình đến đền mẫu</t>
  </si>
  <si>
    <t>công</t>
  </si>
  <si>
    <t>Thuê dẫn chương trình văn nghệ</t>
  </si>
  <si>
    <t>Buổi</t>
  </si>
  <si>
    <t>Thôn</t>
  </si>
  <si>
    <t>Giải thưởng nhất</t>
  </si>
  <si>
    <t>Nhì</t>
  </si>
  <si>
    <t>Ba</t>
  </si>
  <si>
    <t>Bóng truyền hơi nam</t>
  </si>
  <si>
    <t>Thể thao</t>
  </si>
  <si>
    <t>Thuê làm sân</t>
  </si>
  <si>
    <t>Sân</t>
  </si>
  <si>
    <t>Lưới</t>
  </si>
  <si>
    <t xml:space="preserve"> Bộ</t>
  </si>
  <si>
    <t>quả</t>
  </si>
  <si>
    <t xml:space="preserve">Bóng </t>
  </si>
  <si>
    <t>Cờ lưu niệm</t>
  </si>
  <si>
    <t>Đội</t>
  </si>
  <si>
    <t>Biển lât số</t>
  </si>
  <si>
    <t>Thuê trọng tài</t>
  </si>
  <si>
    <t xml:space="preserve"> Trận</t>
  </si>
  <si>
    <t>Bóng truyền hơi nữ</t>
  </si>
  <si>
    <t>Mua dây kéo co</t>
  </si>
  <si>
    <t>Môn đẩy gậy</t>
  </si>
  <si>
    <t>Chi sinh hoạt cơm</t>
  </si>
  <si>
    <t>M2</t>
  </si>
  <si>
    <t>Thuê cổng chào hơi in chữ decan dán, moter chạy điện thổi gió đầu đường lớn, nội dung "LỄ HỘI ĐỀN THẦN NÔNG XUÂN BÍNH NGỌ 2026"</t>
  </si>
  <si>
    <t xml:space="preserve">Băng zoon tuyên truyền lễ hội </t>
  </si>
  <si>
    <t>Băng zoon (Băng thả) treo cột đèn dọc tuyến đường QL 37 và đường lên Đền</t>
  </si>
  <si>
    <t>Tổng cộng</t>
  </si>
  <si>
    <t>Cờ lễ hội cắm dọc tuyến đường từ dọc QL37 và đường lên Đền</t>
  </si>
  <si>
    <t>Âm thanh loa phục vụ văn nghệ 1 đêm</t>
  </si>
  <si>
    <t>Ánh sáng 12 nét chiếu sân khấu văn nghệ 1 đêm</t>
  </si>
  <si>
    <t>Sân khấu diễn văn nghệ (Bằng gỗ)</t>
  </si>
  <si>
    <t>Khung rạp sân khấu</t>
  </si>
  <si>
    <t>Khung rạp sự kiện Đền chính</t>
  </si>
  <si>
    <t>Khung rạp ăn uống (Rạp thường)</t>
  </si>
  <si>
    <t>Khung rạp sự kiện, gia cố khung sắt, 
ván gỗ, thảm đỏ Đền chính</t>
  </si>
  <si>
    <t>Bàn ghế ăn cỗ (Bàn tròn inoox)</t>
  </si>
  <si>
    <t>Bàn ghế hội thi gói bánh chưng
 (Bàn vuông inoox)</t>
  </si>
  <si>
    <t>Market trước đền</t>
  </si>
  <si>
    <t>Market để chụp ảnh</t>
  </si>
  <si>
    <t>Chè, nước đóng chai, cốc giấy</t>
  </si>
  <si>
    <t>Thuê trang phục, trang điểm lễ tân</t>
  </si>
  <si>
    <t>Người</t>
  </si>
  <si>
    <t>Mua sắm bàn lễ đền chính</t>
  </si>
  <si>
    <t>Hội thi gói bánh chưng, bánh dầy</t>
  </si>
  <si>
    <t>Biển đại biểu xã, tỉnh</t>
  </si>
  <si>
    <t>Biển tên các thôn tham gia hội thi</t>
  </si>
  <si>
    <t>Văn nghệ</t>
  </si>
  <si>
    <t>Phù hiệu ban tổ chức, các tiểu ban, kách mời</t>
  </si>
  <si>
    <t>IV</t>
  </si>
  <si>
    <t>V</t>
  </si>
  <si>
    <t>VI</t>
  </si>
  <si>
    <t>VII</t>
  </si>
  <si>
    <t>Bàn ghế đền chính</t>
  </si>
  <si>
    <t>Ghế tròn inoox</t>
  </si>
  <si>
    <t>Bàn vuông đặt lễ các tổ chức, các thôn</t>
  </si>
  <si>
    <t>Hỗ trợ đội tế</t>
  </si>
  <si>
    <t>Thuế</t>
  </si>
  <si>
    <t>Hỗ trợ mua thuốc, dụng cụ y tế phục vụ công tác y tế trong lễ hội</t>
  </si>
  <si>
    <t>Mua gậy đẩy</t>
  </si>
  <si>
    <t>Lễ gồm hoa, quả , bánh kẹo</t>
  </si>
  <si>
    <t>Môn kéo co</t>
  </si>
  <si>
    <t>Trang trí khánh tiết, âm thanh, ánh sáng, lễ</t>
  </si>
  <si>
    <t>Chi hỗ trợ y tế, hỗ trợ đội tế</t>
  </si>
  <si>
    <t>M</t>
  </si>
  <si>
    <t>PHÒNG VĂN HÓA - XÃ HỘI</t>
  </si>
  <si>
    <t xml:space="preserve">PHỤ LỤC </t>
  </si>
  <si>
    <t>Hoa tươi trang trí lễ hội</t>
  </si>
  <si>
    <t>Lễ quả, bánh kẹo, rượu, bia</t>
  </si>
  <si>
    <t>Chi hỗ trợ các thôn tham gia văn nghệ, lễ, hội thi</t>
  </si>
  <si>
    <t>Băng rôn khánh tiết</t>
  </si>
  <si>
    <t>suất</t>
  </si>
  <si>
    <t>Mua cờ và trao giải cho các môn thi đấu</t>
  </si>
  <si>
    <t>Giải thưởng nhì</t>
  </si>
  <si>
    <t>Giải thưởng ba</t>
  </si>
  <si>
    <t>đội</t>
  </si>
  <si>
    <t xml:space="preserve">Sinh hoạt cơm ngày 15 và 16 </t>
  </si>
  <si>
    <t>VIII</t>
  </si>
  <si>
    <t xml:space="preserve">Khung rạp </t>
  </si>
  <si>
    <t xml:space="preserve">Chi hỗ trợ cho đơn vị tham gia gian hàng tại đền thần nông </t>
  </si>
  <si>
    <t>đơn vị</t>
  </si>
  <si>
    <t>(Kèm theo Tờ trình số 26/TTr- VHXH ngày  27/ 02/2026 của phòng Văn hóa - Xã hội</t>
  </si>
  <si>
    <t>Số tiền bằng chữ: Bẩy trăm tám mươi sáu triệu, bốn trăm bốn mươi bốn nghìn đồng./.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</si>
</sst>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)_ _ ;_ * \(#,##0.00\)_ _ ;_ * &quot;-&quot;??_)_ _ ;_ @_ "/>
    <numFmt numFmtId="166" formatCode="_(* #,##0.0_);_(* \(#,##0.0\);_(* &quot;-&quot;??_);_(@_)"/>
    <numFmt numFmtId="167" formatCode="_(* #,##0_);_(* \(#,##0\);_(* &quot;-&quot;??_);_(@_)"/>
  </numFmts>
  <fonts count="31" x14ac:knownFonts="1">
    <font>
      <sz val="11"/>
      <color theme="1"/>
      <name val="Times New Roman"/>
      <family val="2"/>
      <charset val="163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name val=".VnTime"/>
      <family val="2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2"/>
      <charset val="163"/>
    </font>
    <font>
      <b/>
      <i/>
      <sz val="11"/>
      <color theme="1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color theme="1"/>
      <name val="Times New Roman"/>
      <family val="1"/>
    </font>
    <font>
      <b/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164" fontId="16" fillId="0" borderId="0" applyFont="0" applyFill="0" applyBorder="0" applyAlignment="0" applyProtection="0"/>
    <xf numFmtId="0" fontId="18" fillId="0" borderId="0"/>
    <xf numFmtId="0" fontId="22" fillId="0" borderId="0"/>
    <xf numFmtId="165" fontId="22" fillId="0" borderId="0" applyFont="0" applyFill="0" applyBorder="0" applyAlignment="0" applyProtection="0"/>
  </cellStyleXfs>
  <cellXfs count="12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7" fontId="12" fillId="0" borderId="1" xfId="2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66" fontId="9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20" fillId="0" borderId="1" xfId="3" applyNumberFormat="1" applyFont="1" applyBorder="1"/>
    <xf numFmtId="0" fontId="21" fillId="0" borderId="0" xfId="4" applyFont="1"/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center"/>
    </xf>
    <xf numFmtId="0" fontId="25" fillId="0" borderId="1" xfId="4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 wrapText="1"/>
    </xf>
    <xf numFmtId="0" fontId="26" fillId="0" borderId="1" xfId="4" applyFont="1" applyBorder="1" applyAlignment="1">
      <alignment horizontal="left" vertical="center" wrapText="1"/>
    </xf>
    <xf numFmtId="3" fontId="26" fillId="0" borderId="1" xfId="4" applyNumberFormat="1" applyFont="1" applyBorder="1" applyAlignment="1">
      <alignment horizontal="right" vertical="center" wrapText="1"/>
    </xf>
    <xf numFmtId="0" fontId="25" fillId="0" borderId="1" xfId="4" applyFont="1" applyBorder="1" applyAlignment="1">
      <alignment horizontal="left" vertical="center" wrapText="1"/>
    </xf>
    <xf numFmtId="0" fontId="23" fillId="0" borderId="0" xfId="4" applyFont="1"/>
    <xf numFmtId="0" fontId="7" fillId="0" borderId="0" xfId="4" applyFont="1"/>
    <xf numFmtId="0" fontId="7" fillId="0" borderId="0" xfId="4" applyFont="1" applyAlignment="1">
      <alignment horizontal="center"/>
    </xf>
    <xf numFmtId="0" fontId="27" fillId="0" borderId="0" xfId="4" applyFont="1"/>
    <xf numFmtId="0" fontId="23" fillId="0" borderId="0" xfId="4" applyFont="1" applyAlignment="1">
      <alignment horizontal="center"/>
    </xf>
    <xf numFmtId="3" fontId="25" fillId="0" borderId="1" xfId="4" applyNumberFormat="1" applyFont="1" applyBorder="1" applyAlignment="1">
      <alignment horizontal="right" vertical="center" wrapText="1"/>
    </xf>
    <xf numFmtId="0" fontId="21" fillId="0" borderId="0" xfId="4" applyFont="1" applyAlignment="1">
      <alignment horizontal="left"/>
    </xf>
    <xf numFmtId="0" fontId="23" fillId="0" borderId="0" xfId="4" applyFont="1" applyAlignment="1">
      <alignment horizontal="left"/>
    </xf>
    <xf numFmtId="0" fontId="7" fillId="0" borderId="0" xfId="4" applyFont="1" applyAlignment="1">
      <alignment horizontal="left"/>
    </xf>
    <xf numFmtId="0" fontId="27" fillId="0" borderId="0" xfId="4" applyFont="1" applyAlignment="1">
      <alignment horizontal="center"/>
    </xf>
    <xf numFmtId="167" fontId="7" fillId="0" borderId="0" xfId="2" applyNumberFormat="1" applyFont="1"/>
    <xf numFmtId="167" fontId="24" fillId="0" borderId="0" xfId="2" applyNumberFormat="1" applyFont="1"/>
    <xf numFmtId="167" fontId="23" fillId="0" borderId="0" xfId="2" applyNumberFormat="1" applyFont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167" fontId="7" fillId="0" borderId="0" xfId="2" applyNumberFormat="1" applyFont="1" applyAlignment="1">
      <alignment horizontal="left" vertical="center"/>
    </xf>
    <xf numFmtId="3" fontId="25" fillId="0" borderId="1" xfId="4" applyNumberFormat="1" applyFont="1" applyBorder="1" applyAlignment="1">
      <alignment horizontal="left" vertical="center" wrapText="1"/>
    </xf>
    <xf numFmtId="0" fontId="21" fillId="0" borderId="0" xfId="4" applyFont="1" applyAlignment="1">
      <alignment horizontal="right"/>
    </xf>
    <xf numFmtId="0" fontId="25" fillId="0" borderId="1" xfId="4" applyFont="1" applyBorder="1" applyAlignment="1">
      <alignment horizontal="right" vertical="center" wrapText="1"/>
    </xf>
    <xf numFmtId="0" fontId="7" fillId="0" borderId="0" xfId="4" applyFont="1" applyAlignment="1">
      <alignment horizontal="right"/>
    </xf>
    <xf numFmtId="167" fontId="7" fillId="0" borderId="0" xfId="2" applyNumberFormat="1" applyFont="1" applyFill="1" applyAlignment="1">
      <alignment horizontal="left" vertical="center"/>
    </xf>
    <xf numFmtId="0" fontId="26" fillId="0" borderId="1" xfId="4" applyFont="1" applyBorder="1" applyAlignment="1">
      <alignment horizontal="right" vertical="center" wrapText="1"/>
    </xf>
    <xf numFmtId="0" fontId="21" fillId="0" borderId="0" xfId="4" applyFont="1" applyAlignment="1">
      <alignment horizontal="left" vertical="center"/>
    </xf>
    <xf numFmtId="167" fontId="21" fillId="0" borderId="0" xfId="2" applyNumberFormat="1" applyFont="1" applyFill="1" applyAlignment="1">
      <alignment horizontal="left" vertical="center"/>
    </xf>
    <xf numFmtId="0" fontId="21" fillId="0" borderId="1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right" vertical="center"/>
    </xf>
    <xf numFmtId="3" fontId="21" fillId="0" borderId="1" xfId="4" applyNumberFormat="1" applyFont="1" applyBorder="1" applyAlignment="1">
      <alignment horizontal="right" vertical="center"/>
    </xf>
    <xf numFmtId="0" fontId="21" fillId="0" borderId="1" xfId="4" applyFont="1" applyBorder="1" applyAlignment="1">
      <alignment horizontal="left" vertical="center"/>
    </xf>
    <xf numFmtId="167" fontId="21" fillId="0" borderId="1" xfId="2" applyNumberFormat="1" applyFont="1" applyFill="1" applyBorder="1" applyAlignment="1">
      <alignment horizontal="right" vertical="center"/>
    </xf>
    <xf numFmtId="167" fontId="23" fillId="0" borderId="0" xfId="2" applyNumberFormat="1" applyFont="1" applyFill="1" applyAlignment="1">
      <alignment horizontal="left" vertical="center"/>
    </xf>
    <xf numFmtId="0" fontId="26" fillId="0" borderId="1" xfId="4" applyFont="1" applyBorder="1" applyAlignment="1">
      <alignment horizontal="left" vertical="center"/>
    </xf>
    <xf numFmtId="0" fontId="23" fillId="0" borderId="0" xfId="4" applyFont="1" applyAlignment="1">
      <alignment horizontal="left" vertical="center"/>
    </xf>
    <xf numFmtId="167" fontId="7" fillId="0" borderId="0" xfId="2" applyNumberFormat="1" applyFont="1" applyFill="1"/>
    <xf numFmtId="0" fontId="23" fillId="0" borderId="0" xfId="4" applyFont="1" applyAlignment="1">
      <alignment horizontal="right"/>
    </xf>
    <xf numFmtId="167" fontId="27" fillId="0" borderId="0" xfId="2" applyNumberFormat="1" applyFont="1" applyBorder="1"/>
    <xf numFmtId="167" fontId="12" fillId="0" borderId="0" xfId="2" applyNumberFormat="1" applyFont="1" applyBorder="1"/>
    <xf numFmtId="167" fontId="7" fillId="0" borderId="0" xfId="2" applyNumberFormat="1" applyFont="1" applyBorder="1"/>
    <xf numFmtId="167" fontId="7" fillId="0" borderId="0" xfId="2" applyNumberFormat="1" applyFont="1" applyFill="1" applyBorder="1"/>
    <xf numFmtId="167" fontId="12" fillId="0" borderId="0" xfId="2" applyNumberFormat="1" applyFont="1" applyFill="1" applyBorder="1"/>
    <xf numFmtId="0" fontId="23" fillId="0" borderId="1" xfId="4" applyFont="1" applyBorder="1" applyAlignment="1">
      <alignment horizontal="center" vertical="center"/>
    </xf>
    <xf numFmtId="167" fontId="23" fillId="0" borderId="1" xfId="2" applyNumberFormat="1" applyFont="1" applyBorder="1" applyAlignment="1">
      <alignment horizontal="center" vertical="center" wrapText="1"/>
    </xf>
    <xf numFmtId="167" fontId="7" fillId="0" borderId="1" xfId="2" applyNumberFormat="1" applyFont="1" applyBorder="1" applyAlignment="1">
      <alignment horizontal="left" vertical="center"/>
    </xf>
    <xf numFmtId="167" fontId="7" fillId="0" borderId="1" xfId="2" applyNumberFormat="1" applyFont="1" applyFill="1" applyBorder="1" applyAlignment="1">
      <alignment horizontal="left" vertical="center"/>
    </xf>
    <xf numFmtId="167" fontId="21" fillId="0" borderId="1" xfId="2" applyNumberFormat="1" applyFont="1" applyFill="1" applyBorder="1" applyAlignment="1">
      <alignment horizontal="left" vertical="center"/>
    </xf>
    <xf numFmtId="167" fontId="23" fillId="0" borderId="1" xfId="2" applyNumberFormat="1" applyFont="1" applyFill="1" applyBorder="1" applyAlignment="1">
      <alignment horizontal="left" vertical="center"/>
    </xf>
    <xf numFmtId="0" fontId="24" fillId="0" borderId="0" xfId="4" applyFont="1" applyAlignment="1">
      <alignment horizontal="center"/>
    </xf>
    <xf numFmtId="167" fontId="24" fillId="0" borderId="0" xfId="2" applyNumberFormat="1" applyFont="1" applyBorder="1"/>
    <xf numFmtId="0" fontId="24" fillId="0" borderId="0" xfId="4" applyFont="1"/>
    <xf numFmtId="0" fontId="24" fillId="0" borderId="0" xfId="4" applyFont="1" applyAlignment="1">
      <alignment horizontal="left"/>
    </xf>
    <xf numFmtId="0" fontId="24" fillId="0" borderId="0" xfId="4" applyFont="1" applyAlignment="1">
      <alignment horizontal="right"/>
    </xf>
    <xf numFmtId="3" fontId="28" fillId="0" borderId="1" xfId="4" applyNumberFormat="1" applyFont="1" applyBorder="1" applyAlignment="1">
      <alignment horizontal="right" vertical="center" wrapText="1"/>
    </xf>
    <xf numFmtId="0" fontId="26" fillId="0" borderId="1" xfId="4" applyFont="1" applyBorder="1" applyAlignment="1">
      <alignment horizontal="center" vertical="center"/>
    </xf>
    <xf numFmtId="167" fontId="26" fillId="0" borderId="1" xfId="2" applyNumberFormat="1" applyFont="1" applyFill="1" applyBorder="1" applyAlignment="1">
      <alignment horizontal="left" vertical="center"/>
    </xf>
    <xf numFmtId="167" fontId="26" fillId="0" borderId="0" xfId="2" applyNumberFormat="1" applyFont="1" applyFill="1" applyAlignment="1">
      <alignment horizontal="left" vertical="center"/>
    </xf>
    <xf numFmtId="0" fontId="26" fillId="0" borderId="0" xfId="4" applyFont="1" applyAlignment="1">
      <alignment horizontal="left" vertical="center"/>
    </xf>
    <xf numFmtId="167" fontId="27" fillId="0" borderId="0" xfId="2" applyNumberFormat="1" applyFont="1"/>
    <xf numFmtId="0" fontId="25" fillId="0" borderId="4" xfId="4" applyFont="1" applyBorder="1" applyAlignment="1">
      <alignment vertical="center" wrapText="1"/>
    </xf>
    <xf numFmtId="0" fontId="25" fillId="0" borderId="1" xfId="4" applyFont="1" applyBorder="1" applyAlignment="1">
      <alignment vertical="center" wrapText="1"/>
    </xf>
    <xf numFmtId="3" fontId="25" fillId="0" borderId="1" xfId="4" applyNumberFormat="1" applyFont="1" applyBorder="1" applyAlignment="1">
      <alignment horizontal="left" vertical="center"/>
    </xf>
    <xf numFmtId="3" fontId="21" fillId="0" borderId="0" xfId="4" applyNumberFormat="1" applyFont="1" applyAlignment="1">
      <alignment horizontal="left" vertical="center"/>
    </xf>
    <xf numFmtId="0" fontId="25" fillId="0" borderId="1" xfId="4" applyFont="1" applyBorder="1" applyAlignment="1">
      <alignment horizontal="left" vertical="center"/>
    </xf>
    <xf numFmtId="0" fontId="24" fillId="0" borderId="0" xfId="4" applyFont="1" applyAlignment="1">
      <alignment horizontal="center"/>
    </xf>
    <xf numFmtId="0" fontId="24" fillId="0" borderId="0" xfId="4" applyFont="1" applyAlignment="1">
      <alignment horizontal="left" vertical="center" wrapText="1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center" vertical="center" wrapText="1"/>
    </xf>
    <xf numFmtId="0" fontId="29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/>
    </xf>
    <xf numFmtId="0" fontId="30" fillId="0" borderId="3" xfId="4" applyFont="1" applyBorder="1" applyAlignment="1">
      <alignment horizontal="center" vertical="center" wrapText="1"/>
    </xf>
    <xf numFmtId="0" fontId="29" fillId="0" borderId="0" xfId="4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6">
    <cellStyle name="Comma" xfId="2" builtinId="3"/>
    <cellStyle name="Comma 2" xfId="5" xr:uid="{00000000-0005-0000-0000-000001000000}"/>
    <cellStyle name="Normal" xfId="0" builtinId="0"/>
    <cellStyle name="Normal 2" xfId="4" xr:uid="{00000000-0005-0000-0000-000003000000}"/>
    <cellStyle name="Normal 3 2" xfId="3" xr:uid="{00000000-0005-0000-0000-000004000000}"/>
    <cellStyle name="Normal 39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workbookViewId="0">
      <selection activeCell="B18" sqref="B18"/>
    </sheetView>
  </sheetViews>
  <sheetFormatPr defaultColWidth="9.109375" defaultRowHeight="13.8" x14ac:dyDescent="0.25"/>
  <cols>
    <col min="1" max="1" width="7.44140625" style="14" customWidth="1"/>
    <col min="2" max="2" width="48.5546875" style="17" customWidth="1"/>
    <col min="3" max="3" width="15" style="17" customWidth="1"/>
    <col min="4" max="4" width="12.44140625" style="17" customWidth="1"/>
    <col min="5" max="6" width="9.109375" style="17"/>
    <col min="7" max="8" width="13.5546875" style="17" customWidth="1"/>
    <col min="9" max="16384" width="9.109375" style="17"/>
  </cols>
  <sheetData>
    <row r="1" spans="1:9" x14ac:dyDescent="0.25">
      <c r="A1" s="113" t="s">
        <v>98</v>
      </c>
      <c r="B1" s="113"/>
    </row>
    <row r="2" spans="1:9" ht="18" customHeight="1" x14ac:dyDescent="0.25"/>
    <row r="3" spans="1:9" x14ac:dyDescent="0.25">
      <c r="A3" s="115" t="s">
        <v>96</v>
      </c>
      <c r="B3" s="115"/>
      <c r="C3" s="115"/>
      <c r="D3" s="115"/>
      <c r="E3" s="115"/>
      <c r="F3" s="115"/>
      <c r="G3" s="115"/>
      <c r="H3" s="115"/>
      <c r="I3" s="115"/>
    </row>
    <row r="4" spans="1:9" x14ac:dyDescent="0.25">
      <c r="H4" s="117" t="s">
        <v>97</v>
      </c>
      <c r="I4" s="117"/>
    </row>
    <row r="5" spans="1:9" x14ac:dyDescent="0.25">
      <c r="A5" s="116" t="s">
        <v>2</v>
      </c>
      <c r="B5" s="116" t="s">
        <v>0</v>
      </c>
      <c r="C5" s="116" t="s">
        <v>77</v>
      </c>
      <c r="D5" s="116" t="s">
        <v>58</v>
      </c>
      <c r="E5" s="116"/>
      <c r="F5" s="116"/>
      <c r="G5" s="116"/>
      <c r="H5" s="116" t="s">
        <v>59</v>
      </c>
      <c r="I5" s="116" t="s">
        <v>65</v>
      </c>
    </row>
    <row r="6" spans="1:9" ht="21" customHeight="1" x14ac:dyDescent="0.25">
      <c r="A6" s="116"/>
      <c r="B6" s="116"/>
      <c r="C6" s="116"/>
      <c r="D6" s="118" t="s">
        <v>73</v>
      </c>
      <c r="E6" s="118" t="s">
        <v>74</v>
      </c>
      <c r="F6" s="118"/>
      <c r="G6" s="118" t="s">
        <v>100</v>
      </c>
      <c r="H6" s="116"/>
      <c r="I6" s="116"/>
    </row>
    <row r="7" spans="1:9" ht="30" customHeight="1" x14ac:dyDescent="0.25">
      <c r="A7" s="116"/>
      <c r="B7" s="116"/>
      <c r="C7" s="116"/>
      <c r="D7" s="118"/>
      <c r="E7" s="22" t="s">
        <v>75</v>
      </c>
      <c r="F7" s="22" t="s">
        <v>76</v>
      </c>
      <c r="G7" s="118"/>
      <c r="H7" s="116"/>
      <c r="I7" s="116"/>
    </row>
    <row r="8" spans="1:9" s="18" customFormat="1" x14ac:dyDescent="0.25">
      <c r="A8" s="15" t="s">
        <v>4</v>
      </c>
      <c r="B8" s="23" t="s">
        <v>82</v>
      </c>
      <c r="C8" s="15"/>
      <c r="D8" s="15"/>
      <c r="E8" s="15"/>
      <c r="F8" s="15"/>
      <c r="G8" s="15"/>
      <c r="H8" s="15"/>
      <c r="I8" s="15"/>
    </row>
    <row r="9" spans="1:9" ht="15.6" x14ac:dyDescent="0.25">
      <c r="A9" s="13" t="s">
        <v>6</v>
      </c>
      <c r="B9" s="4" t="s">
        <v>101</v>
      </c>
      <c r="C9" s="22"/>
      <c r="D9" s="22"/>
      <c r="E9" s="22"/>
      <c r="F9" s="22"/>
      <c r="G9" s="22"/>
      <c r="H9" s="22"/>
      <c r="I9" s="22"/>
    </row>
    <row r="10" spans="1:9" s="18" customFormat="1" ht="15.6" x14ac:dyDescent="0.25">
      <c r="A10" s="13" t="s">
        <v>7</v>
      </c>
      <c r="B10" s="4" t="s">
        <v>85</v>
      </c>
      <c r="C10" s="15"/>
      <c r="D10" s="15"/>
      <c r="E10" s="15"/>
      <c r="F10" s="15"/>
      <c r="G10" s="15"/>
      <c r="H10" s="15"/>
      <c r="I10" s="15"/>
    </row>
    <row r="11" spans="1:9" s="18" customFormat="1" ht="15.6" x14ac:dyDescent="0.25">
      <c r="A11" s="13" t="s">
        <v>5</v>
      </c>
      <c r="B11" s="4" t="s">
        <v>90</v>
      </c>
      <c r="C11" s="15"/>
      <c r="D11" s="15"/>
      <c r="E11" s="15"/>
      <c r="F11" s="15"/>
      <c r="G11" s="15"/>
      <c r="H11" s="15"/>
      <c r="I11" s="15"/>
    </row>
    <row r="12" spans="1:9" ht="31.2" x14ac:dyDescent="0.25">
      <c r="A12" s="1">
        <v>1</v>
      </c>
      <c r="B12" s="5" t="s">
        <v>91</v>
      </c>
      <c r="C12" s="22"/>
      <c r="D12" s="22"/>
      <c r="E12" s="22"/>
      <c r="F12" s="22"/>
      <c r="G12" s="22"/>
      <c r="H12" s="22"/>
      <c r="I12" s="22"/>
    </row>
    <row r="13" spans="1:9" ht="15.6" x14ac:dyDescent="0.25">
      <c r="A13" s="1">
        <v>2</v>
      </c>
      <c r="B13" s="5" t="s">
        <v>93</v>
      </c>
      <c r="C13" s="22"/>
      <c r="D13" s="22"/>
      <c r="E13" s="22"/>
      <c r="F13" s="22"/>
      <c r="G13" s="22"/>
      <c r="H13" s="22"/>
      <c r="I13" s="22"/>
    </row>
    <row r="14" spans="1:9" s="18" customFormat="1" x14ac:dyDescent="0.25">
      <c r="A14" s="15" t="s">
        <v>94</v>
      </c>
      <c r="B14" s="25" t="s">
        <v>95</v>
      </c>
      <c r="C14" s="25"/>
      <c r="D14" s="25"/>
      <c r="E14" s="25"/>
      <c r="F14" s="25"/>
      <c r="G14" s="25"/>
      <c r="H14" s="25"/>
      <c r="I14" s="25"/>
    </row>
    <row r="15" spans="1:9" s="18" customFormat="1" x14ac:dyDescent="0.25">
      <c r="A15" s="15" t="s">
        <v>6</v>
      </c>
      <c r="B15" s="25" t="s">
        <v>78</v>
      </c>
      <c r="C15" s="25"/>
      <c r="D15" s="28">
        <f>1258000+19000</f>
        <v>1277000</v>
      </c>
      <c r="E15" s="28"/>
      <c r="F15" s="28"/>
      <c r="G15" s="28">
        <f>+D15</f>
        <v>1277000</v>
      </c>
      <c r="H15" s="28" t="e">
        <f>+#REF!</f>
        <v>#REF!</v>
      </c>
      <c r="I15" s="25"/>
    </row>
    <row r="16" spans="1:9" s="18" customFormat="1" x14ac:dyDescent="0.25">
      <c r="A16" s="15" t="s">
        <v>7</v>
      </c>
      <c r="B16" s="25" t="s">
        <v>79</v>
      </c>
      <c r="C16" s="25"/>
      <c r="D16" s="28">
        <v>2378000</v>
      </c>
      <c r="E16" s="28"/>
      <c r="F16" s="28"/>
      <c r="G16" s="28">
        <f>+D16</f>
        <v>2378000</v>
      </c>
      <c r="H16" s="28">
        <v>2800000</v>
      </c>
      <c r="I16" s="25"/>
    </row>
    <row r="17" spans="1:9" x14ac:dyDescent="0.25">
      <c r="A17" s="22">
        <v>1</v>
      </c>
      <c r="B17" s="19" t="s">
        <v>80</v>
      </c>
      <c r="C17" s="19"/>
      <c r="D17" s="19"/>
      <c r="E17" s="19"/>
      <c r="F17" s="19"/>
      <c r="G17" s="19"/>
      <c r="H17" s="19"/>
      <c r="I17" s="19"/>
    </row>
    <row r="18" spans="1:9" x14ac:dyDescent="0.25">
      <c r="A18" s="22">
        <v>2</v>
      </c>
      <c r="B18" s="19" t="s">
        <v>81</v>
      </c>
      <c r="C18" s="19"/>
      <c r="D18" s="19"/>
      <c r="E18" s="19"/>
      <c r="F18" s="19"/>
      <c r="G18" s="19"/>
      <c r="H18" s="19"/>
      <c r="I18" s="19"/>
    </row>
    <row r="19" spans="1:9" x14ac:dyDescent="0.25">
      <c r="A19" s="22"/>
      <c r="B19" s="24" t="s">
        <v>102</v>
      </c>
      <c r="C19" s="19"/>
      <c r="D19" s="19"/>
      <c r="E19" s="19"/>
      <c r="F19" s="19"/>
      <c r="G19" s="19"/>
      <c r="H19" s="19"/>
      <c r="I19" s="19"/>
    </row>
    <row r="20" spans="1:9" x14ac:dyDescent="0.25">
      <c r="A20" s="22"/>
      <c r="B20" s="22" t="s">
        <v>14</v>
      </c>
      <c r="C20" s="19"/>
      <c r="D20" s="19"/>
      <c r="E20" s="19"/>
      <c r="F20" s="19"/>
      <c r="G20" s="19"/>
      <c r="H20" s="19"/>
      <c r="I20" s="19"/>
    </row>
    <row r="21" spans="1:9" ht="15.6" x14ac:dyDescent="0.25">
      <c r="B21" s="114"/>
      <c r="C21" s="114"/>
      <c r="D21" s="114"/>
      <c r="E21" s="114"/>
      <c r="F21" s="114"/>
      <c r="G21" s="114"/>
      <c r="H21" s="114"/>
      <c r="I21" s="114"/>
    </row>
    <row r="22" spans="1:9" s="18" customFormat="1" x14ac:dyDescent="0.25">
      <c r="A22" s="20"/>
      <c r="B22" s="115" t="s">
        <v>99</v>
      </c>
      <c r="C22" s="115"/>
      <c r="F22" s="115" t="s">
        <v>8</v>
      </c>
      <c r="G22" s="115"/>
      <c r="H22" s="115"/>
      <c r="I22" s="115"/>
    </row>
  </sheetData>
  <mergeCells count="15">
    <mergeCell ref="A1:B1"/>
    <mergeCell ref="B21:I21"/>
    <mergeCell ref="B22:C22"/>
    <mergeCell ref="F22:I22"/>
    <mergeCell ref="A3:I3"/>
    <mergeCell ref="D5:G5"/>
    <mergeCell ref="H5:H7"/>
    <mergeCell ref="I5:I7"/>
    <mergeCell ref="C5:C7"/>
    <mergeCell ref="B5:B7"/>
    <mergeCell ref="A5:A7"/>
    <mergeCell ref="H4:I4"/>
    <mergeCell ref="E6:F6"/>
    <mergeCell ref="D6:D7"/>
    <mergeCell ref="G6:G7"/>
  </mergeCells>
  <pageMargins left="0.38" right="0.33" top="0.75" bottom="0.4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topLeftCell="A7" workbookViewId="0">
      <selection sqref="A1:B1"/>
    </sheetView>
  </sheetViews>
  <sheetFormatPr defaultColWidth="9.109375" defaultRowHeight="13.8" x14ac:dyDescent="0.25"/>
  <cols>
    <col min="1" max="1" width="7.44140625" style="14" customWidth="1"/>
    <col min="2" max="2" width="48.5546875" style="17" customWidth="1"/>
    <col min="3" max="3" width="15" style="17" customWidth="1"/>
    <col min="4" max="4" width="12.44140625" style="17" customWidth="1"/>
    <col min="5" max="6" width="9.109375" style="17"/>
    <col min="7" max="8" width="13.5546875" style="17" customWidth="1"/>
    <col min="9" max="16384" width="9.109375" style="17"/>
  </cols>
  <sheetData>
    <row r="1" spans="1:9" x14ac:dyDescent="0.25">
      <c r="A1" s="113" t="s">
        <v>107</v>
      </c>
      <c r="B1" s="113"/>
    </row>
    <row r="2" spans="1:9" ht="18" customHeight="1" x14ac:dyDescent="0.25"/>
    <row r="3" spans="1:9" x14ac:dyDescent="0.25">
      <c r="A3" s="115" t="s">
        <v>105</v>
      </c>
      <c r="B3" s="115"/>
      <c r="C3" s="115"/>
      <c r="D3" s="115"/>
      <c r="E3" s="115"/>
      <c r="F3" s="115"/>
      <c r="G3" s="115"/>
      <c r="H3" s="115"/>
      <c r="I3" s="115"/>
    </row>
    <row r="4" spans="1:9" x14ac:dyDescent="0.25">
      <c r="H4" s="117" t="s">
        <v>97</v>
      </c>
      <c r="I4" s="117"/>
    </row>
    <row r="5" spans="1:9" x14ac:dyDescent="0.25">
      <c r="A5" s="116" t="s">
        <v>2</v>
      </c>
      <c r="B5" s="116" t="s">
        <v>0</v>
      </c>
      <c r="C5" s="116" t="s">
        <v>77</v>
      </c>
      <c r="D5" s="116" t="s">
        <v>58</v>
      </c>
      <c r="E5" s="116"/>
      <c r="F5" s="116"/>
      <c r="G5" s="116"/>
      <c r="H5" s="116" t="s">
        <v>59</v>
      </c>
      <c r="I5" s="116" t="s">
        <v>65</v>
      </c>
    </row>
    <row r="6" spans="1:9" ht="21" customHeight="1" x14ac:dyDescent="0.25">
      <c r="A6" s="116"/>
      <c r="B6" s="116"/>
      <c r="C6" s="116"/>
      <c r="D6" s="118" t="s">
        <v>73</v>
      </c>
      <c r="E6" s="118" t="s">
        <v>74</v>
      </c>
      <c r="F6" s="118"/>
      <c r="G6" s="118" t="s">
        <v>100</v>
      </c>
      <c r="H6" s="116"/>
      <c r="I6" s="116"/>
    </row>
    <row r="7" spans="1:9" ht="30" customHeight="1" x14ac:dyDescent="0.25">
      <c r="A7" s="116"/>
      <c r="B7" s="116"/>
      <c r="C7" s="116"/>
      <c r="D7" s="118"/>
      <c r="E7" s="22" t="s">
        <v>75</v>
      </c>
      <c r="F7" s="22" t="s">
        <v>76</v>
      </c>
      <c r="G7" s="118"/>
      <c r="H7" s="116"/>
      <c r="I7" s="116"/>
    </row>
    <row r="8" spans="1:9" s="18" customFormat="1" x14ac:dyDescent="0.25">
      <c r="A8" s="15" t="s">
        <v>4</v>
      </c>
      <c r="B8" s="23" t="s">
        <v>82</v>
      </c>
      <c r="C8" s="15"/>
      <c r="D8" s="15"/>
      <c r="E8" s="15"/>
      <c r="F8" s="15"/>
      <c r="G8" s="15"/>
      <c r="H8" s="15"/>
      <c r="I8" s="15"/>
    </row>
    <row r="9" spans="1:9" ht="15.6" x14ac:dyDescent="0.25">
      <c r="A9" s="13" t="s">
        <v>6</v>
      </c>
      <c r="B9" s="4" t="s">
        <v>83</v>
      </c>
      <c r="C9" s="22"/>
      <c r="D9" s="22"/>
      <c r="E9" s="22"/>
      <c r="F9" s="22"/>
      <c r="G9" s="22"/>
      <c r="H9" s="22"/>
      <c r="I9" s="22"/>
    </row>
    <row r="10" spans="1:9" s="21" customFormat="1" ht="15.6" x14ac:dyDescent="0.25">
      <c r="A10" s="1">
        <v>1</v>
      </c>
      <c r="B10" s="5" t="s">
        <v>87</v>
      </c>
      <c r="C10" s="16"/>
      <c r="D10" s="16"/>
      <c r="E10" s="16"/>
      <c r="F10" s="16"/>
      <c r="G10" s="16"/>
      <c r="H10" s="16"/>
      <c r="I10" s="16"/>
    </row>
    <row r="11" spans="1:9" ht="15.6" x14ac:dyDescent="0.25">
      <c r="A11" s="1" t="s">
        <v>11</v>
      </c>
      <c r="B11" s="5" t="s">
        <v>84</v>
      </c>
      <c r="C11" s="22"/>
      <c r="D11" s="22"/>
      <c r="E11" s="22"/>
      <c r="F11" s="22"/>
      <c r="G11" s="22"/>
      <c r="H11" s="22"/>
      <c r="I11" s="22"/>
    </row>
    <row r="12" spans="1:9" ht="15.6" x14ac:dyDescent="0.25">
      <c r="A12" s="1" t="s">
        <v>11</v>
      </c>
      <c r="B12" s="5" t="s">
        <v>84</v>
      </c>
      <c r="C12" s="22"/>
      <c r="D12" s="22"/>
      <c r="E12" s="22"/>
      <c r="F12" s="22"/>
      <c r="G12" s="22"/>
      <c r="H12" s="22"/>
      <c r="I12" s="22"/>
    </row>
    <row r="13" spans="1:9" ht="15.6" x14ac:dyDescent="0.25">
      <c r="A13" s="1"/>
      <c r="B13" s="5" t="s">
        <v>12</v>
      </c>
      <c r="C13" s="22"/>
      <c r="D13" s="22"/>
      <c r="E13" s="22"/>
      <c r="F13" s="22"/>
      <c r="G13" s="22"/>
      <c r="H13" s="22"/>
      <c r="I13" s="22"/>
    </row>
    <row r="14" spans="1:9" s="21" customFormat="1" ht="15.6" x14ac:dyDescent="0.25">
      <c r="A14" s="1">
        <v>2</v>
      </c>
      <c r="B14" s="5" t="s">
        <v>88</v>
      </c>
      <c r="C14" s="16"/>
      <c r="D14" s="16"/>
      <c r="E14" s="16"/>
      <c r="F14" s="16"/>
      <c r="G14" s="16"/>
      <c r="H14" s="16"/>
      <c r="I14" s="16"/>
    </row>
    <row r="15" spans="1:9" ht="15.6" x14ac:dyDescent="0.25">
      <c r="A15" s="1" t="s">
        <v>11</v>
      </c>
      <c r="B15" s="5" t="s">
        <v>84</v>
      </c>
      <c r="C15" s="22"/>
      <c r="D15" s="22"/>
      <c r="E15" s="22"/>
      <c r="F15" s="22"/>
      <c r="G15" s="22"/>
      <c r="H15" s="22"/>
      <c r="I15" s="22"/>
    </row>
    <row r="16" spans="1:9" ht="15.6" x14ac:dyDescent="0.25">
      <c r="A16" s="1" t="s">
        <v>11</v>
      </c>
      <c r="B16" s="5" t="s">
        <v>84</v>
      </c>
      <c r="C16" s="22"/>
      <c r="D16" s="22"/>
      <c r="E16" s="22"/>
      <c r="F16" s="22"/>
      <c r="G16" s="22"/>
      <c r="H16" s="22"/>
      <c r="I16" s="22"/>
    </row>
    <row r="17" spans="1:9" ht="15.6" x14ac:dyDescent="0.25">
      <c r="A17" s="1"/>
      <c r="B17" s="5" t="s">
        <v>12</v>
      </c>
      <c r="C17" s="22"/>
      <c r="D17" s="22"/>
      <c r="E17" s="22"/>
      <c r="F17" s="22"/>
      <c r="G17" s="22"/>
      <c r="H17" s="22"/>
      <c r="I17" s="22"/>
    </row>
    <row r="18" spans="1:9" s="21" customFormat="1" ht="15.6" x14ac:dyDescent="0.25">
      <c r="A18" s="1">
        <v>3</v>
      </c>
      <c r="B18" s="5" t="s">
        <v>89</v>
      </c>
      <c r="C18" s="16"/>
      <c r="D18" s="16"/>
      <c r="E18" s="16"/>
      <c r="F18" s="16"/>
      <c r="G18" s="16"/>
      <c r="H18" s="16"/>
      <c r="I18" s="16"/>
    </row>
    <row r="19" spans="1:9" ht="15.6" x14ac:dyDescent="0.25">
      <c r="A19" s="1" t="s">
        <v>11</v>
      </c>
      <c r="B19" s="5" t="s">
        <v>84</v>
      </c>
      <c r="C19" s="22"/>
      <c r="D19" s="22"/>
      <c r="E19" s="22"/>
      <c r="F19" s="22"/>
      <c r="G19" s="22"/>
      <c r="H19" s="22"/>
      <c r="I19" s="22"/>
    </row>
    <row r="20" spans="1:9" ht="15.6" x14ac:dyDescent="0.25">
      <c r="A20" s="1" t="s">
        <v>11</v>
      </c>
      <c r="B20" s="5" t="s">
        <v>84</v>
      </c>
      <c r="C20" s="22"/>
      <c r="D20" s="22"/>
      <c r="E20" s="22"/>
      <c r="F20" s="22"/>
      <c r="G20" s="22"/>
      <c r="H20" s="22"/>
      <c r="I20" s="22"/>
    </row>
    <row r="21" spans="1:9" ht="15.6" x14ac:dyDescent="0.25">
      <c r="A21" s="1"/>
      <c r="B21" s="5" t="s">
        <v>12</v>
      </c>
      <c r="C21" s="22"/>
      <c r="D21" s="22"/>
      <c r="E21" s="22"/>
      <c r="F21" s="22"/>
      <c r="G21" s="22"/>
      <c r="H21" s="22"/>
      <c r="I21" s="22"/>
    </row>
    <row r="22" spans="1:9" s="18" customFormat="1" ht="15.6" x14ac:dyDescent="0.25">
      <c r="A22" s="13" t="s">
        <v>7</v>
      </c>
      <c r="B22" s="4" t="s">
        <v>85</v>
      </c>
      <c r="C22" s="15"/>
      <c r="D22" s="15"/>
      <c r="E22" s="15"/>
      <c r="F22" s="15"/>
      <c r="G22" s="15"/>
      <c r="H22" s="15"/>
      <c r="I22" s="15"/>
    </row>
    <row r="23" spans="1:9" ht="15.6" x14ac:dyDescent="0.25">
      <c r="A23" s="1"/>
      <c r="B23" s="9" t="s">
        <v>86</v>
      </c>
      <c r="C23" s="22"/>
      <c r="D23" s="22"/>
      <c r="E23" s="22"/>
      <c r="F23" s="22"/>
      <c r="G23" s="22"/>
      <c r="H23" s="22"/>
      <c r="I23" s="22"/>
    </row>
    <row r="24" spans="1:9" ht="15.6" x14ac:dyDescent="0.25">
      <c r="A24" s="1"/>
      <c r="B24" s="5" t="s">
        <v>12</v>
      </c>
      <c r="C24" s="22"/>
      <c r="D24" s="22"/>
      <c r="E24" s="22"/>
      <c r="F24" s="22"/>
      <c r="G24" s="22"/>
      <c r="H24" s="22"/>
      <c r="I24" s="22"/>
    </row>
    <row r="25" spans="1:9" s="18" customFormat="1" ht="15.6" x14ac:dyDescent="0.25">
      <c r="A25" s="13" t="s">
        <v>5</v>
      </c>
      <c r="B25" s="4" t="s">
        <v>90</v>
      </c>
      <c r="C25" s="15"/>
      <c r="D25" s="15"/>
      <c r="E25" s="15"/>
      <c r="F25" s="15"/>
      <c r="G25" s="15"/>
      <c r="H25" s="15"/>
      <c r="I25" s="15"/>
    </row>
    <row r="26" spans="1:9" ht="31.2" x14ac:dyDescent="0.25">
      <c r="A26" s="1">
        <v>1</v>
      </c>
      <c r="B26" s="5" t="s">
        <v>91</v>
      </c>
      <c r="C26" s="22"/>
      <c r="D26" s="22"/>
      <c r="E26" s="22"/>
      <c r="F26" s="22"/>
      <c r="G26" s="22"/>
      <c r="H26" s="22"/>
      <c r="I26" s="22"/>
    </row>
    <row r="27" spans="1:9" ht="15.6" x14ac:dyDescent="0.25">
      <c r="A27" s="1"/>
      <c r="B27" s="9" t="s">
        <v>92</v>
      </c>
      <c r="C27" s="22"/>
      <c r="D27" s="22"/>
      <c r="E27" s="22"/>
      <c r="F27" s="22"/>
      <c r="G27" s="22"/>
      <c r="H27" s="22"/>
      <c r="I27" s="22"/>
    </row>
    <row r="28" spans="1:9" ht="15.6" x14ac:dyDescent="0.25">
      <c r="A28" s="1">
        <v>2</v>
      </c>
      <c r="B28" s="5" t="s">
        <v>93</v>
      </c>
      <c r="C28" s="22"/>
      <c r="D28" s="22"/>
      <c r="E28" s="22"/>
      <c r="F28" s="22"/>
      <c r="G28" s="22"/>
      <c r="H28" s="22"/>
      <c r="I28" s="22"/>
    </row>
    <row r="29" spans="1:9" ht="15.6" x14ac:dyDescent="0.25">
      <c r="A29" s="1"/>
      <c r="B29" s="9" t="s">
        <v>92</v>
      </c>
      <c r="C29" s="22"/>
      <c r="D29" s="22"/>
      <c r="E29" s="22"/>
      <c r="F29" s="22"/>
      <c r="G29" s="22"/>
      <c r="H29" s="22"/>
      <c r="I29" s="22"/>
    </row>
    <row r="30" spans="1:9" ht="15.6" x14ac:dyDescent="0.25">
      <c r="A30" s="26"/>
      <c r="B30" s="27"/>
      <c r="C30" s="14"/>
      <c r="D30" s="14"/>
      <c r="E30" s="14"/>
      <c r="F30" s="14"/>
      <c r="G30" s="14"/>
      <c r="H30" s="14"/>
      <c r="I30" s="14"/>
    </row>
    <row r="31" spans="1:9" s="18" customFormat="1" x14ac:dyDescent="0.25">
      <c r="A31" s="20"/>
      <c r="B31" s="115" t="s">
        <v>99</v>
      </c>
      <c r="C31" s="115"/>
      <c r="F31" s="115" t="s">
        <v>8</v>
      </c>
      <c r="G31" s="115"/>
      <c r="H31" s="115"/>
      <c r="I31" s="115"/>
    </row>
  </sheetData>
  <mergeCells count="14">
    <mergeCell ref="E6:F6"/>
    <mergeCell ref="G6:G7"/>
    <mergeCell ref="B31:C31"/>
    <mergeCell ref="F31:I31"/>
    <mergeCell ref="A1:B1"/>
    <mergeCell ref="A3:I3"/>
    <mergeCell ref="H4:I4"/>
    <mergeCell ref="A5:A7"/>
    <mergeCell ref="B5:B7"/>
    <mergeCell ref="C5:C7"/>
    <mergeCell ref="D5:G5"/>
    <mergeCell ref="H5:H7"/>
    <mergeCell ref="I5:I7"/>
    <mergeCell ref="D6:D7"/>
  </mergeCells>
  <pageMargins left="0.38" right="0.33" top="0.75" bottom="0.43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3"/>
  <sheetViews>
    <sheetView tabSelected="1" zoomScale="85" zoomScaleNormal="85" workbookViewId="0">
      <selection activeCell="U11" sqref="U11"/>
    </sheetView>
  </sheetViews>
  <sheetFormatPr defaultColWidth="9.109375" defaultRowHeight="13.8" x14ac:dyDescent="0.25"/>
  <cols>
    <col min="1" max="1" width="5.44140625" style="45" customWidth="1"/>
    <col min="2" max="2" width="48.5546875" style="51" customWidth="1"/>
    <col min="3" max="3" width="7.21875" style="45" bestFit="1" customWidth="1"/>
    <col min="4" max="4" width="6.5546875" style="62" customWidth="1"/>
    <col min="5" max="5" width="13.77734375" style="62" bestFit="1" customWidth="1"/>
    <col min="6" max="7" width="11" style="44" hidden="1" customWidth="1"/>
    <col min="8" max="8" width="15.33203125" style="45" hidden="1" customWidth="1"/>
    <col min="9" max="9" width="18.6640625" style="79" customWidth="1"/>
    <col min="10" max="10" width="6" style="80" customWidth="1"/>
    <col min="11" max="11" width="9.109375" style="53"/>
    <col min="12" max="12" width="9.109375" style="44"/>
    <col min="13" max="13" width="9.5546875" style="44" bestFit="1" customWidth="1"/>
    <col min="14" max="14" width="12" style="44" bestFit="1" customWidth="1"/>
    <col min="15" max="15" width="9.5546875" style="44" bestFit="1" customWidth="1"/>
    <col min="16" max="16384" width="9.109375" style="44"/>
  </cols>
  <sheetData>
    <row r="1" spans="1:13" s="46" customFormat="1" ht="21.6" customHeight="1" x14ac:dyDescent="0.35">
      <c r="A1" s="106" t="s">
        <v>186</v>
      </c>
      <c r="B1" s="106"/>
      <c r="C1" s="107"/>
      <c r="D1" s="107"/>
      <c r="E1" s="107"/>
      <c r="H1" s="52"/>
      <c r="I1" s="90"/>
      <c r="J1" s="78"/>
      <c r="K1" s="99"/>
    </row>
    <row r="2" spans="1:13" ht="26.25" customHeight="1" x14ac:dyDescent="0.25">
      <c r="A2" s="108" t="s">
        <v>187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3" ht="22.2" customHeight="1" x14ac:dyDescent="0.25">
      <c r="A3" s="109" t="s">
        <v>202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3" ht="16.8" x14ac:dyDescent="0.3">
      <c r="A4" s="35"/>
      <c r="B4" s="49"/>
      <c r="C4" s="36"/>
      <c r="D4" s="60"/>
      <c r="E4" s="60"/>
      <c r="F4" s="34"/>
      <c r="G4" s="34"/>
    </row>
    <row r="5" spans="1:13" s="56" customFormat="1" ht="56.25" customHeight="1" x14ac:dyDescent="0.25">
      <c r="A5" s="37" t="s">
        <v>109</v>
      </c>
      <c r="B5" s="37" t="s">
        <v>0</v>
      </c>
      <c r="C5" s="37" t="s">
        <v>110</v>
      </c>
      <c r="D5" s="37" t="s">
        <v>111</v>
      </c>
      <c r="E5" s="37" t="s">
        <v>112</v>
      </c>
      <c r="F5" s="38" t="s">
        <v>65</v>
      </c>
      <c r="G5" s="38"/>
      <c r="H5" s="83" t="s">
        <v>178</v>
      </c>
      <c r="I5" s="37" t="s">
        <v>113</v>
      </c>
      <c r="J5" s="84" t="s">
        <v>65</v>
      </c>
      <c r="K5" s="55"/>
    </row>
    <row r="6" spans="1:13" s="57" customFormat="1" ht="30.6" customHeight="1" x14ac:dyDescent="0.25">
      <c r="A6" s="37"/>
      <c r="B6" s="42" t="s">
        <v>148</v>
      </c>
      <c r="C6" s="37"/>
      <c r="D6" s="61"/>
      <c r="E6" s="61"/>
      <c r="F6" s="94" t="e">
        <f>F7+F35+F39+F42+F44+F78+F80+#REF!</f>
        <v>#REF!</v>
      </c>
      <c r="G6" s="94" t="e">
        <f>G7+G35+G39+G42+G44+G78+G80+#REF!</f>
        <v>#REF!</v>
      </c>
      <c r="H6" s="94" t="e">
        <f>H7+H35+H39+H42+H44+H78+H80+#REF!</f>
        <v>#REF!</v>
      </c>
      <c r="I6" s="94">
        <f>I7+I35+I42+I44+I78+I80+I83+I39</f>
        <v>786444000</v>
      </c>
      <c r="J6" s="85"/>
      <c r="K6" s="58"/>
    </row>
    <row r="7" spans="1:13" s="57" customFormat="1" ht="30.75" customHeight="1" x14ac:dyDescent="0.25">
      <c r="A7" s="37" t="s">
        <v>6</v>
      </c>
      <c r="B7" s="100" t="s">
        <v>183</v>
      </c>
      <c r="C7" s="101"/>
      <c r="D7" s="101"/>
      <c r="E7" s="61"/>
      <c r="F7" s="102"/>
      <c r="G7" s="102"/>
      <c r="H7" s="68">
        <v>8</v>
      </c>
      <c r="I7" s="88">
        <f>SUM(I9:I34)</f>
        <v>344994000</v>
      </c>
      <c r="J7" s="86"/>
      <c r="K7" s="63"/>
    </row>
    <row r="8" spans="1:13" s="57" customFormat="1" ht="27" hidden="1" customHeight="1" x14ac:dyDescent="0.25">
      <c r="A8" s="39"/>
      <c r="B8" s="40"/>
      <c r="C8" s="39"/>
      <c r="D8" s="64"/>
      <c r="E8" s="41"/>
      <c r="F8" s="40"/>
      <c r="G8" s="40"/>
      <c r="H8" s="68"/>
      <c r="I8" s="88" t="e">
        <f>#REF!+#REF!</f>
        <v>#REF!</v>
      </c>
      <c r="J8" s="86"/>
      <c r="K8" s="63"/>
    </row>
    <row r="9" spans="1:13" s="65" customFormat="1" ht="27.75" customHeight="1" x14ac:dyDescent="0.25">
      <c r="A9" s="39">
        <v>1</v>
      </c>
      <c r="B9" s="40" t="s">
        <v>146</v>
      </c>
      <c r="C9" s="39" t="s">
        <v>114</v>
      </c>
      <c r="D9" s="64">
        <v>6</v>
      </c>
      <c r="E9" s="41">
        <v>1080000</v>
      </c>
      <c r="F9" s="40"/>
      <c r="G9" s="40"/>
      <c r="H9" s="68">
        <v>8</v>
      </c>
      <c r="I9" s="87">
        <f>D9*E9</f>
        <v>6480000</v>
      </c>
      <c r="J9" s="87"/>
      <c r="K9" s="66"/>
      <c r="M9" s="103"/>
    </row>
    <row r="10" spans="1:13" s="65" customFormat="1" ht="67.2" x14ac:dyDescent="0.25">
      <c r="A10" s="39">
        <v>2</v>
      </c>
      <c r="B10" s="40" t="s">
        <v>145</v>
      </c>
      <c r="C10" s="39" t="s">
        <v>114</v>
      </c>
      <c r="D10" s="64">
        <v>1</v>
      </c>
      <c r="E10" s="41">
        <v>5400000</v>
      </c>
      <c r="F10" s="40"/>
      <c r="G10" s="40"/>
      <c r="H10" s="68">
        <v>8</v>
      </c>
      <c r="I10" s="87">
        <f t="shared" ref="I10:I34" si="0">D10*E10</f>
        <v>5400000</v>
      </c>
      <c r="J10" s="87"/>
      <c r="K10" s="66"/>
    </row>
    <row r="11" spans="1:13" s="65" customFormat="1" ht="40.200000000000003" customHeight="1" x14ac:dyDescent="0.25">
      <c r="A11" s="39">
        <v>3</v>
      </c>
      <c r="B11" s="40" t="s">
        <v>147</v>
      </c>
      <c r="C11" s="39" t="s">
        <v>114</v>
      </c>
      <c r="D11" s="64">
        <v>100</v>
      </c>
      <c r="E11" s="41">
        <v>183000</v>
      </c>
      <c r="F11" s="40"/>
      <c r="G11" s="40"/>
      <c r="H11" s="68">
        <v>8</v>
      </c>
      <c r="I11" s="87">
        <f t="shared" si="0"/>
        <v>18300000</v>
      </c>
      <c r="J11" s="87"/>
      <c r="K11" s="66"/>
    </row>
    <row r="12" spans="1:13" s="65" customFormat="1" ht="19.8" customHeight="1" x14ac:dyDescent="0.25">
      <c r="A12" s="39">
        <v>4</v>
      </c>
      <c r="B12" s="40" t="s">
        <v>166</v>
      </c>
      <c r="C12" s="39" t="s">
        <v>114</v>
      </c>
      <c r="D12" s="64">
        <v>50</v>
      </c>
      <c r="E12" s="41">
        <v>216000</v>
      </c>
      <c r="F12" s="40"/>
      <c r="G12" s="40"/>
      <c r="H12" s="68">
        <v>8</v>
      </c>
      <c r="I12" s="87">
        <f t="shared" si="0"/>
        <v>10800000</v>
      </c>
      <c r="J12" s="87"/>
      <c r="K12" s="66"/>
      <c r="M12" s="103"/>
    </row>
    <row r="13" spans="1:13" s="65" customFormat="1" ht="19.8" customHeight="1" x14ac:dyDescent="0.25">
      <c r="A13" s="39">
        <v>5</v>
      </c>
      <c r="B13" s="40" t="s">
        <v>169</v>
      </c>
      <c r="C13" s="39" t="s">
        <v>114</v>
      </c>
      <c r="D13" s="64">
        <v>250</v>
      </c>
      <c r="E13" s="41">
        <v>16000</v>
      </c>
      <c r="F13" s="40"/>
      <c r="G13" s="40"/>
      <c r="H13" s="68">
        <v>8</v>
      </c>
      <c r="I13" s="87">
        <f t="shared" si="0"/>
        <v>4000000</v>
      </c>
      <c r="J13" s="87"/>
      <c r="K13" s="66"/>
    </row>
    <row r="14" spans="1:13" s="65" customFormat="1" ht="39.75" customHeight="1" x14ac:dyDescent="0.25">
      <c r="A14" s="39">
        <v>6</v>
      </c>
      <c r="B14" s="40" t="s">
        <v>149</v>
      </c>
      <c r="C14" s="39" t="s">
        <v>114</v>
      </c>
      <c r="D14" s="64">
        <v>150</v>
      </c>
      <c r="E14" s="41">
        <v>62000</v>
      </c>
      <c r="F14" s="40"/>
      <c r="G14" s="40"/>
      <c r="H14" s="68">
        <v>8</v>
      </c>
      <c r="I14" s="87">
        <f t="shared" si="0"/>
        <v>9300000</v>
      </c>
      <c r="J14" s="87"/>
      <c r="K14" s="66"/>
    </row>
    <row r="15" spans="1:13" s="65" customFormat="1" ht="26.25" customHeight="1" x14ac:dyDescent="0.25">
      <c r="A15" s="39">
        <v>7</v>
      </c>
      <c r="B15" s="40" t="s">
        <v>116</v>
      </c>
      <c r="C15" s="39" t="s">
        <v>144</v>
      </c>
      <c r="D15" s="64">
        <v>60</v>
      </c>
      <c r="E15" s="41">
        <v>140000</v>
      </c>
      <c r="F15" s="40"/>
      <c r="G15" s="40"/>
      <c r="H15" s="68">
        <v>8</v>
      </c>
      <c r="I15" s="87">
        <f t="shared" si="0"/>
        <v>8400000</v>
      </c>
      <c r="J15" s="87"/>
      <c r="K15" s="66"/>
    </row>
    <row r="16" spans="1:13" s="65" customFormat="1" ht="26.25" customHeight="1" x14ac:dyDescent="0.25">
      <c r="A16" s="39">
        <v>8</v>
      </c>
      <c r="B16" s="40" t="s">
        <v>150</v>
      </c>
      <c r="C16" s="39" t="s">
        <v>117</v>
      </c>
      <c r="D16" s="64">
        <v>1</v>
      </c>
      <c r="E16" s="41">
        <v>16200000</v>
      </c>
      <c r="F16" s="40"/>
      <c r="G16" s="40"/>
      <c r="H16" s="68">
        <v>8</v>
      </c>
      <c r="I16" s="87">
        <f t="shared" si="0"/>
        <v>16200000</v>
      </c>
      <c r="J16" s="87"/>
      <c r="K16" s="66"/>
    </row>
    <row r="17" spans="1:13" s="65" customFormat="1" ht="33.6" x14ac:dyDescent="0.25">
      <c r="A17" s="39">
        <v>9</v>
      </c>
      <c r="B17" s="67" t="s">
        <v>151</v>
      </c>
      <c r="C17" s="68" t="s">
        <v>117</v>
      </c>
      <c r="D17" s="69">
        <v>1</v>
      </c>
      <c r="E17" s="70">
        <f>10500000+840000</f>
        <v>11340000</v>
      </c>
      <c r="F17" s="71"/>
      <c r="G17" s="71"/>
      <c r="H17" s="68">
        <v>8</v>
      </c>
      <c r="I17" s="87">
        <f t="shared" si="0"/>
        <v>11340000</v>
      </c>
      <c r="J17" s="87"/>
      <c r="K17" s="66"/>
    </row>
    <row r="18" spans="1:13" s="65" customFormat="1" ht="26.25" customHeight="1" x14ac:dyDescent="0.25">
      <c r="A18" s="39">
        <v>10</v>
      </c>
      <c r="B18" s="71" t="s">
        <v>152</v>
      </c>
      <c r="C18" s="39" t="s">
        <v>144</v>
      </c>
      <c r="D18" s="69">
        <v>80</v>
      </c>
      <c r="E18" s="70">
        <v>173000</v>
      </c>
      <c r="F18" s="71"/>
      <c r="G18" s="71"/>
      <c r="H18" s="68">
        <v>8</v>
      </c>
      <c r="I18" s="87">
        <f t="shared" si="0"/>
        <v>13840000</v>
      </c>
      <c r="J18" s="87"/>
      <c r="K18" s="66"/>
    </row>
    <row r="19" spans="1:13" s="65" customFormat="1" ht="30.75" customHeight="1" x14ac:dyDescent="0.25">
      <c r="A19" s="39">
        <v>11</v>
      </c>
      <c r="B19" s="71" t="s">
        <v>153</v>
      </c>
      <c r="C19" s="39" t="s">
        <v>144</v>
      </c>
      <c r="D19" s="69">
        <v>150</v>
      </c>
      <c r="E19" s="70">
        <v>97000</v>
      </c>
      <c r="F19" s="71"/>
      <c r="G19" s="71"/>
      <c r="H19" s="68">
        <v>8</v>
      </c>
      <c r="I19" s="87">
        <f t="shared" si="0"/>
        <v>14550000</v>
      </c>
      <c r="J19" s="87"/>
      <c r="K19" s="66"/>
    </row>
    <row r="20" spans="1:13" s="65" customFormat="1" ht="33.6" x14ac:dyDescent="0.25">
      <c r="A20" s="39">
        <v>12</v>
      </c>
      <c r="B20" s="67" t="s">
        <v>156</v>
      </c>
      <c r="C20" s="39" t="s">
        <v>144</v>
      </c>
      <c r="D20" s="69">
        <v>250</v>
      </c>
      <c r="E20" s="70">
        <v>238000</v>
      </c>
      <c r="F20" s="71"/>
      <c r="G20" s="71"/>
      <c r="H20" s="68">
        <v>8</v>
      </c>
      <c r="I20" s="87">
        <f t="shared" si="0"/>
        <v>59500000</v>
      </c>
      <c r="J20" s="87"/>
      <c r="K20" s="66"/>
    </row>
    <row r="21" spans="1:13" s="65" customFormat="1" ht="25.95" customHeight="1" x14ac:dyDescent="0.25">
      <c r="A21" s="39">
        <v>13</v>
      </c>
      <c r="B21" s="71" t="s">
        <v>154</v>
      </c>
      <c r="C21" s="39" t="s">
        <v>144</v>
      </c>
      <c r="D21" s="69">
        <v>400</v>
      </c>
      <c r="E21" s="70">
        <v>108000</v>
      </c>
      <c r="F21" s="71"/>
      <c r="G21" s="71"/>
      <c r="H21" s="68">
        <v>8</v>
      </c>
      <c r="I21" s="87">
        <f t="shared" si="0"/>
        <v>43200000</v>
      </c>
      <c r="J21" s="87"/>
      <c r="K21" s="66"/>
      <c r="M21" s="103"/>
    </row>
    <row r="22" spans="1:13" s="65" customFormat="1" ht="25.95" customHeight="1" x14ac:dyDescent="0.25">
      <c r="A22" s="39">
        <v>14</v>
      </c>
      <c r="B22" s="71" t="s">
        <v>199</v>
      </c>
      <c r="C22" s="39" t="s">
        <v>144</v>
      </c>
      <c r="D22" s="69">
        <v>27</v>
      </c>
      <c r="E22" s="70">
        <v>400000</v>
      </c>
      <c r="F22" s="71"/>
      <c r="G22" s="71"/>
      <c r="H22" s="68"/>
      <c r="I22" s="87">
        <f t="shared" si="0"/>
        <v>10800000</v>
      </c>
      <c r="J22" s="87"/>
      <c r="K22" s="66"/>
      <c r="M22" s="103"/>
    </row>
    <row r="23" spans="1:13" s="65" customFormat="1" ht="25.95" customHeight="1" x14ac:dyDescent="0.25">
      <c r="A23" s="39">
        <v>15</v>
      </c>
      <c r="B23" s="71" t="s">
        <v>174</v>
      </c>
      <c r="C23" s="39" t="s">
        <v>115</v>
      </c>
      <c r="D23" s="69">
        <v>60</v>
      </c>
      <c r="E23" s="70">
        <v>194000</v>
      </c>
      <c r="F23" s="71"/>
      <c r="G23" s="71"/>
      <c r="H23" s="68">
        <v>8</v>
      </c>
      <c r="I23" s="87">
        <f t="shared" si="0"/>
        <v>11640000</v>
      </c>
      <c r="J23" s="87"/>
      <c r="K23" s="66"/>
    </row>
    <row r="24" spans="1:13" s="65" customFormat="1" ht="25.95" customHeight="1" x14ac:dyDescent="0.25">
      <c r="A24" s="39">
        <v>16</v>
      </c>
      <c r="B24" s="71" t="s">
        <v>175</v>
      </c>
      <c r="C24" s="39" t="s">
        <v>114</v>
      </c>
      <c r="D24" s="69">
        <v>300</v>
      </c>
      <c r="E24" s="70">
        <v>6000</v>
      </c>
      <c r="F24" s="71"/>
      <c r="G24" s="71"/>
      <c r="H24" s="68"/>
      <c r="I24" s="87">
        <f t="shared" si="0"/>
        <v>1800000</v>
      </c>
      <c r="J24" s="87"/>
      <c r="K24" s="66"/>
    </row>
    <row r="25" spans="1:13" s="65" customFormat="1" ht="25.95" customHeight="1" x14ac:dyDescent="0.25">
      <c r="A25" s="39">
        <v>17</v>
      </c>
      <c r="B25" s="71" t="s">
        <v>155</v>
      </c>
      <c r="C25" s="39" t="s">
        <v>144</v>
      </c>
      <c r="D25" s="69">
        <v>300</v>
      </c>
      <c r="E25" s="70">
        <v>38000</v>
      </c>
      <c r="F25" s="71"/>
      <c r="G25" s="71"/>
      <c r="H25" s="68">
        <v>8</v>
      </c>
      <c r="I25" s="87">
        <f t="shared" si="0"/>
        <v>11400000</v>
      </c>
      <c r="J25" s="87"/>
      <c r="K25" s="66"/>
    </row>
    <row r="26" spans="1:13" s="65" customFormat="1" ht="28.5" customHeight="1" x14ac:dyDescent="0.25">
      <c r="A26" s="39">
        <v>18</v>
      </c>
      <c r="B26" s="71" t="s">
        <v>157</v>
      </c>
      <c r="C26" s="68" t="s">
        <v>115</v>
      </c>
      <c r="D26" s="69">
        <v>80</v>
      </c>
      <c r="E26" s="70">
        <v>90000</v>
      </c>
      <c r="F26" s="71"/>
      <c r="G26" s="71"/>
      <c r="H26" s="68">
        <v>8</v>
      </c>
      <c r="I26" s="87">
        <f t="shared" si="0"/>
        <v>7200000</v>
      </c>
      <c r="J26" s="87"/>
      <c r="K26" s="66"/>
    </row>
    <row r="27" spans="1:13" s="65" customFormat="1" ht="39.6" customHeight="1" x14ac:dyDescent="0.25">
      <c r="A27" s="39">
        <v>19</v>
      </c>
      <c r="B27" s="67" t="s">
        <v>158</v>
      </c>
      <c r="C27" s="68" t="s">
        <v>115</v>
      </c>
      <c r="D27" s="69">
        <v>48</v>
      </c>
      <c r="E27" s="70">
        <v>98000</v>
      </c>
      <c r="F27" s="71"/>
      <c r="G27" s="71"/>
      <c r="H27" s="68">
        <v>8</v>
      </c>
      <c r="I27" s="87">
        <f t="shared" si="0"/>
        <v>4704000</v>
      </c>
      <c r="J27" s="87"/>
      <c r="K27" s="66"/>
    </row>
    <row r="28" spans="1:13" s="65" customFormat="1" ht="34.200000000000003" customHeight="1" x14ac:dyDescent="0.25">
      <c r="A28" s="39">
        <v>20</v>
      </c>
      <c r="B28" s="67" t="s">
        <v>119</v>
      </c>
      <c r="C28" s="68" t="s">
        <v>120</v>
      </c>
      <c r="D28" s="69">
        <v>20</v>
      </c>
      <c r="E28" s="70">
        <v>350000</v>
      </c>
      <c r="F28" s="71"/>
      <c r="G28" s="71"/>
      <c r="H28" s="68"/>
      <c r="I28" s="87">
        <f t="shared" si="0"/>
        <v>7000000</v>
      </c>
      <c r="J28" s="87"/>
      <c r="K28" s="66"/>
    </row>
    <row r="29" spans="1:13" s="65" customFormat="1" ht="24.75" customHeight="1" x14ac:dyDescent="0.25">
      <c r="A29" s="39">
        <v>21</v>
      </c>
      <c r="B29" s="71" t="s">
        <v>121</v>
      </c>
      <c r="C29" s="68" t="s">
        <v>122</v>
      </c>
      <c r="D29" s="69">
        <v>1</v>
      </c>
      <c r="E29" s="70">
        <v>2000000</v>
      </c>
      <c r="F29" s="71"/>
      <c r="G29" s="71"/>
      <c r="H29" s="68"/>
      <c r="I29" s="87">
        <f t="shared" si="0"/>
        <v>2000000</v>
      </c>
      <c r="J29" s="87"/>
      <c r="K29" s="66"/>
    </row>
    <row r="30" spans="1:13" s="65" customFormat="1" ht="16.8" x14ac:dyDescent="0.25">
      <c r="A30" s="39">
        <v>22</v>
      </c>
      <c r="B30" s="67" t="s">
        <v>164</v>
      </c>
      <c r="C30" s="68"/>
      <c r="D30" s="69">
        <v>1</v>
      </c>
      <c r="E30" s="72">
        <v>16200000</v>
      </c>
      <c r="F30" s="71"/>
      <c r="G30" s="71"/>
      <c r="H30" s="68">
        <v>8</v>
      </c>
      <c r="I30" s="87">
        <f t="shared" si="0"/>
        <v>16200000</v>
      </c>
      <c r="J30" s="87"/>
      <c r="K30" s="66"/>
    </row>
    <row r="31" spans="1:13" s="65" customFormat="1" ht="24.75" customHeight="1" x14ac:dyDescent="0.25">
      <c r="A31" s="39">
        <v>23</v>
      </c>
      <c r="B31" s="71" t="s">
        <v>159</v>
      </c>
      <c r="C31" s="68"/>
      <c r="D31" s="69">
        <v>1</v>
      </c>
      <c r="E31" s="72">
        <v>19440000</v>
      </c>
      <c r="F31" s="71"/>
      <c r="G31" s="71"/>
      <c r="H31" s="68">
        <v>8</v>
      </c>
      <c r="I31" s="87">
        <f t="shared" si="0"/>
        <v>19440000</v>
      </c>
      <c r="J31" s="87"/>
      <c r="K31" s="66"/>
    </row>
    <row r="32" spans="1:13" s="65" customFormat="1" ht="24.75" customHeight="1" x14ac:dyDescent="0.25">
      <c r="A32" s="39">
        <v>24</v>
      </c>
      <c r="B32" s="71" t="s">
        <v>160</v>
      </c>
      <c r="C32" s="39" t="s">
        <v>144</v>
      </c>
      <c r="D32" s="69">
        <v>20</v>
      </c>
      <c r="E32" s="72">
        <v>252000</v>
      </c>
      <c r="F32" s="71"/>
      <c r="G32" s="71"/>
      <c r="H32" s="68">
        <v>8</v>
      </c>
      <c r="I32" s="87">
        <f t="shared" si="0"/>
        <v>5040000</v>
      </c>
      <c r="J32" s="87"/>
      <c r="K32" s="66"/>
    </row>
    <row r="33" spans="1:11" s="65" customFormat="1" ht="24.75" customHeight="1" x14ac:dyDescent="0.25">
      <c r="A33" s="39">
        <v>25</v>
      </c>
      <c r="B33" s="71" t="s">
        <v>161</v>
      </c>
      <c r="C33" s="68"/>
      <c r="D33" s="69"/>
      <c r="E33" s="72"/>
      <c r="F33" s="71"/>
      <c r="G33" s="71"/>
      <c r="H33" s="68">
        <v>8</v>
      </c>
      <c r="I33" s="87">
        <v>21600000</v>
      </c>
      <c r="J33" s="87"/>
      <c r="K33" s="66"/>
    </row>
    <row r="34" spans="1:11" s="65" customFormat="1" ht="24.75" customHeight="1" x14ac:dyDescent="0.25">
      <c r="A34" s="39">
        <v>26</v>
      </c>
      <c r="B34" s="71" t="s">
        <v>162</v>
      </c>
      <c r="C34" s="68" t="s">
        <v>163</v>
      </c>
      <c r="D34" s="69">
        <v>30</v>
      </c>
      <c r="E34" s="72">
        <v>162000</v>
      </c>
      <c r="F34" s="71"/>
      <c r="G34" s="71"/>
      <c r="H34" s="68">
        <v>8</v>
      </c>
      <c r="I34" s="87">
        <f t="shared" si="0"/>
        <v>4860000</v>
      </c>
      <c r="J34" s="87"/>
      <c r="K34" s="66"/>
    </row>
    <row r="35" spans="1:11" s="65" customFormat="1" ht="24.75" customHeight="1" x14ac:dyDescent="0.25">
      <c r="A35" s="37" t="s">
        <v>7</v>
      </c>
      <c r="B35" s="42" t="s">
        <v>181</v>
      </c>
      <c r="C35" s="39"/>
      <c r="D35" s="64"/>
      <c r="E35" s="41"/>
      <c r="F35" s="59"/>
      <c r="G35" s="59"/>
      <c r="H35" s="68">
        <v>8</v>
      </c>
      <c r="I35" s="88">
        <f>SUM(I36:I38)</f>
        <v>99290000</v>
      </c>
      <c r="J35" s="87"/>
      <c r="K35" s="66"/>
    </row>
    <row r="36" spans="1:11" s="75" customFormat="1" ht="24.75" customHeight="1" x14ac:dyDescent="0.25">
      <c r="A36" s="39">
        <v>1</v>
      </c>
      <c r="B36" s="40" t="s">
        <v>188</v>
      </c>
      <c r="C36" s="39"/>
      <c r="D36" s="64"/>
      <c r="E36" s="41"/>
      <c r="F36" s="74"/>
      <c r="G36" s="74"/>
      <c r="H36" s="68">
        <v>8</v>
      </c>
      <c r="I36" s="87">
        <v>48790000</v>
      </c>
      <c r="J36" s="88"/>
      <c r="K36" s="73"/>
    </row>
    <row r="37" spans="1:11" s="65" customFormat="1" ht="16.8" x14ac:dyDescent="0.25">
      <c r="A37" s="39">
        <v>2</v>
      </c>
      <c r="B37" s="40" t="s">
        <v>189</v>
      </c>
      <c r="C37" s="39"/>
      <c r="D37" s="64"/>
      <c r="E37" s="41"/>
      <c r="F37" s="74"/>
      <c r="G37" s="74"/>
      <c r="H37" s="68">
        <v>8</v>
      </c>
      <c r="I37" s="87">
        <v>49800000</v>
      </c>
      <c r="J37" s="87"/>
      <c r="K37" s="66"/>
    </row>
    <row r="38" spans="1:11" s="65" customFormat="1" ht="16.8" x14ac:dyDescent="0.25">
      <c r="A38" s="39">
        <v>3</v>
      </c>
      <c r="B38" s="40" t="s">
        <v>176</v>
      </c>
      <c r="C38" s="39" t="s">
        <v>114</v>
      </c>
      <c r="D38" s="64">
        <v>35</v>
      </c>
      <c r="E38" s="41">
        <v>20000</v>
      </c>
      <c r="F38" s="74"/>
      <c r="G38" s="74"/>
      <c r="H38" s="68">
        <v>8</v>
      </c>
      <c r="I38" s="87">
        <f t="shared" ref="I38" si="1">D38*E38</f>
        <v>700000</v>
      </c>
      <c r="J38" s="87"/>
      <c r="K38" s="66"/>
    </row>
    <row r="39" spans="1:11" s="75" customFormat="1" ht="16.8" x14ac:dyDescent="0.25">
      <c r="A39" s="37" t="s">
        <v>103</v>
      </c>
      <c r="B39" s="42" t="s">
        <v>165</v>
      </c>
      <c r="C39" s="37"/>
      <c r="D39" s="61"/>
      <c r="E39" s="48"/>
      <c r="F39" s="104"/>
      <c r="G39" s="104"/>
      <c r="H39" s="68">
        <v>8</v>
      </c>
      <c r="I39" s="88">
        <f>SUM(I40:I41)</f>
        <v>3600000</v>
      </c>
      <c r="J39" s="88"/>
      <c r="K39" s="73"/>
    </row>
    <row r="40" spans="1:11" s="65" customFormat="1" ht="16.8" x14ac:dyDescent="0.25">
      <c r="A40" s="39">
        <v>1</v>
      </c>
      <c r="B40" s="40" t="s">
        <v>191</v>
      </c>
      <c r="C40" s="39" t="s">
        <v>114</v>
      </c>
      <c r="D40" s="64">
        <v>1</v>
      </c>
      <c r="E40" s="41">
        <v>1200000</v>
      </c>
      <c r="F40" s="74"/>
      <c r="G40" s="74"/>
      <c r="H40" s="68">
        <v>8</v>
      </c>
      <c r="I40" s="87">
        <f>D40*E40</f>
        <v>1200000</v>
      </c>
      <c r="J40" s="87"/>
      <c r="K40" s="66"/>
    </row>
    <row r="41" spans="1:11" s="65" customFormat="1" ht="16.8" x14ac:dyDescent="0.25">
      <c r="A41" s="39">
        <v>2</v>
      </c>
      <c r="B41" s="40" t="s">
        <v>167</v>
      </c>
      <c r="C41" s="39" t="s">
        <v>123</v>
      </c>
      <c r="D41" s="64">
        <v>24</v>
      </c>
      <c r="E41" s="41">
        <v>100000</v>
      </c>
      <c r="F41" s="74"/>
      <c r="G41" s="74"/>
      <c r="H41" s="68">
        <v>8</v>
      </c>
      <c r="I41" s="87">
        <f t="shared" ref="I41" si="2">D41*E41</f>
        <v>2400000</v>
      </c>
      <c r="J41" s="87"/>
      <c r="K41" s="66"/>
    </row>
    <row r="42" spans="1:11" s="75" customFormat="1" ht="16.8" x14ac:dyDescent="0.25">
      <c r="A42" s="37" t="s">
        <v>170</v>
      </c>
      <c r="B42" s="42" t="s">
        <v>168</v>
      </c>
      <c r="C42" s="37"/>
      <c r="D42" s="61"/>
      <c r="E42" s="48"/>
      <c r="F42" s="104"/>
      <c r="G42" s="104"/>
      <c r="H42" s="68"/>
      <c r="I42" s="88">
        <f>I43</f>
        <v>96000000</v>
      </c>
      <c r="J42" s="88"/>
      <c r="K42" s="73"/>
    </row>
    <row r="43" spans="1:11" s="65" customFormat="1" ht="33.6" x14ac:dyDescent="0.25">
      <c r="A43" s="39">
        <v>1</v>
      </c>
      <c r="B43" s="40" t="s">
        <v>190</v>
      </c>
      <c r="C43" s="39" t="s">
        <v>123</v>
      </c>
      <c r="D43" s="64">
        <v>24</v>
      </c>
      <c r="E43" s="41">
        <v>4000000</v>
      </c>
      <c r="F43" s="74"/>
      <c r="G43" s="74"/>
      <c r="H43" s="68"/>
      <c r="I43" s="87">
        <f>D43*E43</f>
        <v>96000000</v>
      </c>
      <c r="J43" s="87"/>
      <c r="K43" s="66"/>
    </row>
    <row r="44" spans="1:11" s="75" customFormat="1" ht="16.8" x14ac:dyDescent="0.25">
      <c r="A44" s="37" t="s">
        <v>171</v>
      </c>
      <c r="B44" s="42" t="s">
        <v>128</v>
      </c>
      <c r="C44" s="37"/>
      <c r="D44" s="61"/>
      <c r="E44" s="48"/>
      <c r="F44" s="104"/>
      <c r="G44" s="104"/>
      <c r="H44" s="83">
        <v>8</v>
      </c>
      <c r="I44" s="88">
        <f>I45+I56+I63+I67+I70</f>
        <v>64060000</v>
      </c>
      <c r="J44" s="88"/>
      <c r="K44" s="73"/>
    </row>
    <row r="45" spans="1:11" s="65" customFormat="1" ht="16.8" x14ac:dyDescent="0.25">
      <c r="A45" s="37">
        <v>1</v>
      </c>
      <c r="B45" s="42" t="s">
        <v>127</v>
      </c>
      <c r="C45" s="37" t="s">
        <v>123</v>
      </c>
      <c r="D45" s="61">
        <v>24</v>
      </c>
      <c r="E45" s="41"/>
      <c r="F45" s="74"/>
      <c r="G45" s="74"/>
      <c r="H45" s="68">
        <v>8</v>
      </c>
      <c r="I45" s="88">
        <f>SUM(I46:I55)</f>
        <v>15560000</v>
      </c>
      <c r="J45" s="87"/>
      <c r="K45" s="66"/>
    </row>
    <row r="46" spans="1:11" s="65" customFormat="1" ht="16.8" x14ac:dyDescent="0.25">
      <c r="A46" s="39"/>
      <c r="B46" s="40" t="s">
        <v>191</v>
      </c>
      <c r="C46" s="39" t="s">
        <v>114</v>
      </c>
      <c r="D46" s="64">
        <v>1</v>
      </c>
      <c r="E46" s="41">
        <v>1200000</v>
      </c>
      <c r="F46" s="74"/>
      <c r="G46" s="74"/>
      <c r="H46" s="68">
        <v>8</v>
      </c>
      <c r="I46" s="87">
        <f>D46*E46</f>
        <v>1200000</v>
      </c>
      <c r="J46" s="87"/>
      <c r="K46" s="66"/>
    </row>
    <row r="47" spans="1:11" s="65" customFormat="1" ht="16.8" x14ac:dyDescent="0.25">
      <c r="A47" s="39"/>
      <c r="B47" s="40" t="s">
        <v>129</v>
      </c>
      <c r="C47" s="39" t="s">
        <v>130</v>
      </c>
      <c r="D47" s="64">
        <v>2</v>
      </c>
      <c r="E47" s="41">
        <v>1100000</v>
      </c>
      <c r="F47" s="74"/>
      <c r="G47" s="74"/>
      <c r="H47" s="68"/>
      <c r="I47" s="87">
        <f t="shared" ref="I47:I55" si="3">D47*E47</f>
        <v>2200000</v>
      </c>
      <c r="J47" s="87"/>
      <c r="K47" s="66"/>
    </row>
    <row r="48" spans="1:11" s="65" customFormat="1" ht="16.8" x14ac:dyDescent="0.25">
      <c r="A48" s="39"/>
      <c r="B48" s="40" t="s">
        <v>131</v>
      </c>
      <c r="C48" s="39" t="s">
        <v>132</v>
      </c>
      <c r="D48" s="64">
        <v>2</v>
      </c>
      <c r="E48" s="41">
        <v>450000</v>
      </c>
      <c r="F48" s="74"/>
      <c r="G48" s="74"/>
      <c r="H48" s="68">
        <v>8</v>
      </c>
      <c r="I48" s="87">
        <f t="shared" si="3"/>
        <v>900000</v>
      </c>
      <c r="J48" s="87"/>
      <c r="K48" s="66"/>
    </row>
    <row r="49" spans="1:11" s="65" customFormat="1" ht="16.8" x14ac:dyDescent="0.25">
      <c r="A49" s="39"/>
      <c r="B49" s="40" t="s">
        <v>134</v>
      </c>
      <c r="C49" s="39" t="s">
        <v>133</v>
      </c>
      <c r="D49" s="64">
        <v>10</v>
      </c>
      <c r="E49" s="41">
        <v>80000</v>
      </c>
      <c r="F49" s="74"/>
      <c r="G49" s="74"/>
      <c r="H49" s="68">
        <v>8</v>
      </c>
      <c r="I49" s="87">
        <f t="shared" si="3"/>
        <v>800000</v>
      </c>
      <c r="J49" s="87"/>
      <c r="K49" s="66"/>
    </row>
    <row r="50" spans="1:11" s="65" customFormat="1" ht="16.8" x14ac:dyDescent="0.25">
      <c r="A50" s="39"/>
      <c r="B50" s="40" t="s">
        <v>135</v>
      </c>
      <c r="C50" s="39" t="s">
        <v>114</v>
      </c>
      <c r="D50" s="64">
        <v>24</v>
      </c>
      <c r="E50" s="41">
        <v>90000</v>
      </c>
      <c r="F50" s="74"/>
      <c r="G50" s="74"/>
      <c r="H50" s="68">
        <v>8</v>
      </c>
      <c r="I50" s="87">
        <f t="shared" si="3"/>
        <v>2160000</v>
      </c>
      <c r="J50" s="87"/>
      <c r="K50" s="66"/>
    </row>
    <row r="51" spans="1:11" s="65" customFormat="1" ht="16.8" x14ac:dyDescent="0.25">
      <c r="A51" s="39"/>
      <c r="B51" s="40" t="s">
        <v>124</v>
      </c>
      <c r="C51" s="39" t="s">
        <v>136</v>
      </c>
      <c r="D51" s="64">
        <v>1</v>
      </c>
      <c r="E51" s="41">
        <v>2000000</v>
      </c>
      <c r="F51" s="74"/>
      <c r="G51" s="74"/>
      <c r="H51" s="68"/>
      <c r="I51" s="87">
        <f t="shared" si="3"/>
        <v>2000000</v>
      </c>
      <c r="J51" s="87"/>
      <c r="K51" s="66"/>
    </row>
    <row r="52" spans="1:11" s="65" customFormat="1" ht="16.8" x14ac:dyDescent="0.25">
      <c r="A52" s="39"/>
      <c r="B52" s="40" t="s">
        <v>125</v>
      </c>
      <c r="C52" s="39" t="s">
        <v>136</v>
      </c>
      <c r="D52" s="64">
        <v>1</v>
      </c>
      <c r="E52" s="41">
        <v>1500000</v>
      </c>
      <c r="F52" s="74"/>
      <c r="G52" s="74"/>
      <c r="H52" s="68"/>
      <c r="I52" s="87">
        <f t="shared" si="3"/>
        <v>1500000</v>
      </c>
      <c r="J52" s="87"/>
      <c r="K52" s="66"/>
    </row>
    <row r="53" spans="1:11" s="65" customFormat="1" ht="16.8" x14ac:dyDescent="0.25">
      <c r="A53" s="39"/>
      <c r="B53" s="40" t="s">
        <v>126</v>
      </c>
      <c r="C53" s="39" t="s">
        <v>136</v>
      </c>
      <c r="D53" s="64">
        <v>2</v>
      </c>
      <c r="E53" s="41">
        <v>1000000</v>
      </c>
      <c r="F53" s="74"/>
      <c r="G53" s="74"/>
      <c r="H53" s="68"/>
      <c r="I53" s="87">
        <f t="shared" si="3"/>
        <v>2000000</v>
      </c>
      <c r="J53" s="87"/>
      <c r="K53" s="66"/>
    </row>
    <row r="54" spans="1:11" s="65" customFormat="1" ht="16.8" x14ac:dyDescent="0.25">
      <c r="A54" s="39"/>
      <c r="B54" s="40" t="s">
        <v>137</v>
      </c>
      <c r="C54" s="39" t="s">
        <v>114</v>
      </c>
      <c r="D54" s="64">
        <v>2</v>
      </c>
      <c r="E54" s="41">
        <v>400000</v>
      </c>
      <c r="F54" s="74"/>
      <c r="G54" s="74"/>
      <c r="H54" s="68">
        <v>8</v>
      </c>
      <c r="I54" s="87">
        <f t="shared" si="3"/>
        <v>800000</v>
      </c>
      <c r="J54" s="87"/>
      <c r="K54" s="66"/>
    </row>
    <row r="55" spans="1:11" s="65" customFormat="1" ht="16.8" x14ac:dyDescent="0.25">
      <c r="A55" s="39"/>
      <c r="B55" s="40" t="s">
        <v>138</v>
      </c>
      <c r="C55" s="39" t="s">
        <v>139</v>
      </c>
      <c r="D55" s="64">
        <v>20</v>
      </c>
      <c r="E55" s="41">
        <v>100000</v>
      </c>
      <c r="F55" s="74"/>
      <c r="G55" s="74"/>
      <c r="H55" s="68"/>
      <c r="I55" s="87">
        <f t="shared" si="3"/>
        <v>2000000</v>
      </c>
      <c r="J55" s="87"/>
      <c r="K55" s="66"/>
    </row>
    <row r="56" spans="1:11" s="65" customFormat="1" ht="16.8" x14ac:dyDescent="0.25">
      <c r="A56" s="37">
        <v>2</v>
      </c>
      <c r="B56" s="42" t="s">
        <v>140</v>
      </c>
      <c r="C56" s="39"/>
      <c r="D56" s="64"/>
      <c r="E56" s="41"/>
      <c r="F56" s="74"/>
      <c r="G56" s="74"/>
      <c r="H56" s="68">
        <v>8</v>
      </c>
      <c r="I56" s="88">
        <f>SUM(I57:I62)</f>
        <v>7900000</v>
      </c>
      <c r="J56" s="87"/>
      <c r="K56" s="66"/>
    </row>
    <row r="57" spans="1:11" s="65" customFormat="1" ht="16.8" x14ac:dyDescent="0.25">
      <c r="A57" s="39"/>
      <c r="B57" s="40" t="s">
        <v>191</v>
      </c>
      <c r="C57" s="39" t="s">
        <v>114</v>
      </c>
      <c r="D57" s="64">
        <v>1</v>
      </c>
      <c r="E57" s="41">
        <v>1200000</v>
      </c>
      <c r="F57" s="74"/>
      <c r="G57" s="74"/>
      <c r="H57" s="68">
        <v>8</v>
      </c>
      <c r="I57" s="87">
        <f>D57*E57</f>
        <v>1200000</v>
      </c>
      <c r="J57" s="87"/>
      <c r="K57" s="66"/>
    </row>
    <row r="58" spans="1:11" s="65" customFormat="1" ht="16.8" x14ac:dyDescent="0.25">
      <c r="A58" s="39"/>
      <c r="B58" s="40" t="s">
        <v>129</v>
      </c>
      <c r="C58" s="39" t="s">
        <v>130</v>
      </c>
      <c r="D58" s="64">
        <v>2</v>
      </c>
      <c r="E58" s="41">
        <v>1100000</v>
      </c>
      <c r="F58" s="74"/>
      <c r="G58" s="74"/>
      <c r="H58" s="68"/>
      <c r="I58" s="87">
        <f t="shared" ref="I58:I62" si="4">D58*E58</f>
        <v>2200000</v>
      </c>
      <c r="J58" s="87"/>
      <c r="K58" s="66"/>
    </row>
    <row r="59" spans="1:11" s="65" customFormat="1" ht="16.8" x14ac:dyDescent="0.25">
      <c r="A59" s="39"/>
      <c r="B59" s="40" t="s">
        <v>131</v>
      </c>
      <c r="C59" s="39" t="s">
        <v>132</v>
      </c>
      <c r="D59" s="64">
        <v>2</v>
      </c>
      <c r="E59" s="41">
        <v>450000</v>
      </c>
      <c r="F59" s="74"/>
      <c r="G59" s="74"/>
      <c r="H59" s="68">
        <v>8</v>
      </c>
      <c r="I59" s="87">
        <f t="shared" si="4"/>
        <v>900000</v>
      </c>
      <c r="J59" s="87"/>
      <c r="K59" s="66"/>
    </row>
    <row r="60" spans="1:11" s="65" customFormat="1" ht="16.8" x14ac:dyDescent="0.25">
      <c r="A60" s="39"/>
      <c r="B60" s="40" t="s">
        <v>134</v>
      </c>
      <c r="C60" s="39" t="s">
        <v>133</v>
      </c>
      <c r="D60" s="64">
        <v>10</v>
      </c>
      <c r="E60" s="41">
        <v>80000</v>
      </c>
      <c r="F60" s="74"/>
      <c r="G60" s="74"/>
      <c r="H60" s="68">
        <v>8</v>
      </c>
      <c r="I60" s="87">
        <f t="shared" si="4"/>
        <v>800000</v>
      </c>
      <c r="J60" s="87"/>
      <c r="K60" s="66"/>
    </row>
    <row r="61" spans="1:11" s="65" customFormat="1" ht="16.8" x14ac:dyDescent="0.25">
      <c r="A61" s="39"/>
      <c r="B61" s="40" t="s">
        <v>137</v>
      </c>
      <c r="C61" s="39" t="s">
        <v>114</v>
      </c>
      <c r="D61" s="64">
        <v>2</v>
      </c>
      <c r="E61" s="41">
        <v>400000</v>
      </c>
      <c r="F61" s="74"/>
      <c r="G61" s="74"/>
      <c r="H61" s="68">
        <v>8</v>
      </c>
      <c r="I61" s="87">
        <f t="shared" si="4"/>
        <v>800000</v>
      </c>
      <c r="J61" s="87"/>
      <c r="K61" s="66"/>
    </row>
    <row r="62" spans="1:11" s="65" customFormat="1" ht="16.8" x14ac:dyDescent="0.25">
      <c r="A62" s="39"/>
      <c r="B62" s="40" t="s">
        <v>138</v>
      </c>
      <c r="C62" s="39" t="s">
        <v>139</v>
      </c>
      <c r="D62" s="64">
        <v>20</v>
      </c>
      <c r="E62" s="41">
        <v>100000</v>
      </c>
      <c r="F62" s="74"/>
      <c r="G62" s="74"/>
      <c r="H62" s="68">
        <v>8</v>
      </c>
      <c r="I62" s="87">
        <f t="shared" si="4"/>
        <v>2000000</v>
      </c>
      <c r="J62" s="87"/>
      <c r="K62" s="66"/>
    </row>
    <row r="63" spans="1:11" s="65" customFormat="1" ht="16.8" x14ac:dyDescent="0.25">
      <c r="A63" s="37">
        <v>3</v>
      </c>
      <c r="B63" s="42" t="s">
        <v>182</v>
      </c>
      <c r="C63" s="39"/>
      <c r="D63" s="64"/>
      <c r="E63" s="41"/>
      <c r="F63" s="74"/>
      <c r="G63" s="74"/>
      <c r="H63" s="68">
        <v>8</v>
      </c>
      <c r="I63" s="88">
        <f>SUM(I64:I66)</f>
        <v>4860000</v>
      </c>
      <c r="J63" s="87"/>
      <c r="K63" s="66"/>
    </row>
    <row r="64" spans="1:11" s="65" customFormat="1" ht="16.8" x14ac:dyDescent="0.25">
      <c r="A64" s="39"/>
      <c r="B64" s="40" t="s">
        <v>191</v>
      </c>
      <c r="C64" s="39" t="s">
        <v>114</v>
      </c>
      <c r="D64" s="64">
        <v>1</v>
      </c>
      <c r="E64" s="41">
        <v>1200000</v>
      </c>
      <c r="F64" s="74"/>
      <c r="G64" s="74"/>
      <c r="H64" s="68">
        <v>8</v>
      </c>
      <c r="I64" s="87">
        <f>D64*E64</f>
        <v>1200000</v>
      </c>
      <c r="J64" s="87"/>
      <c r="K64" s="66"/>
    </row>
    <row r="65" spans="1:11" s="65" customFormat="1" ht="16.8" x14ac:dyDescent="0.25">
      <c r="A65" s="39"/>
      <c r="B65" s="40" t="s">
        <v>141</v>
      </c>
      <c r="C65" s="39" t="s">
        <v>185</v>
      </c>
      <c r="D65" s="64">
        <v>50</v>
      </c>
      <c r="E65" s="41">
        <v>30000</v>
      </c>
      <c r="F65" s="74"/>
      <c r="G65" s="74"/>
      <c r="H65" s="68">
        <v>8</v>
      </c>
      <c r="I65" s="87">
        <f t="shared" ref="I65:I66" si="5">D65*E65</f>
        <v>1500000</v>
      </c>
      <c r="J65" s="87"/>
      <c r="K65" s="66"/>
    </row>
    <row r="66" spans="1:11" s="65" customFormat="1" ht="16.8" x14ac:dyDescent="0.25">
      <c r="A66" s="39"/>
      <c r="B66" s="40" t="s">
        <v>135</v>
      </c>
      <c r="C66" s="39" t="s">
        <v>114</v>
      </c>
      <c r="D66" s="64">
        <v>24</v>
      </c>
      <c r="E66" s="41">
        <v>90000</v>
      </c>
      <c r="F66" s="74"/>
      <c r="G66" s="74"/>
      <c r="H66" s="68">
        <v>8</v>
      </c>
      <c r="I66" s="87">
        <f t="shared" si="5"/>
        <v>2160000</v>
      </c>
      <c r="J66" s="87"/>
      <c r="K66" s="66"/>
    </row>
    <row r="67" spans="1:11" s="65" customFormat="1" ht="21" customHeight="1" x14ac:dyDescent="0.25">
      <c r="A67" s="37">
        <v>4</v>
      </c>
      <c r="B67" s="42" t="s">
        <v>142</v>
      </c>
      <c r="C67" s="39"/>
      <c r="D67" s="64"/>
      <c r="E67" s="41"/>
      <c r="F67" s="74"/>
      <c r="G67" s="74"/>
      <c r="H67" s="68">
        <v>8</v>
      </c>
      <c r="I67" s="88">
        <f>SUM(I68:I69)</f>
        <v>1600000</v>
      </c>
      <c r="J67" s="87"/>
      <c r="K67" s="66"/>
    </row>
    <row r="68" spans="1:11" s="65" customFormat="1" ht="16.8" x14ac:dyDescent="0.25">
      <c r="A68" s="39"/>
      <c r="B68" s="40" t="s">
        <v>191</v>
      </c>
      <c r="C68" s="39" t="s">
        <v>114</v>
      </c>
      <c r="D68" s="64">
        <v>1</v>
      </c>
      <c r="E68" s="41">
        <v>1200000</v>
      </c>
      <c r="F68" s="74"/>
      <c r="G68" s="74"/>
      <c r="H68" s="68">
        <v>8</v>
      </c>
      <c r="I68" s="87">
        <f>D68*E68</f>
        <v>1200000</v>
      </c>
      <c r="J68" s="87"/>
      <c r="K68" s="66"/>
    </row>
    <row r="69" spans="1:11" s="98" customFormat="1" ht="16.8" x14ac:dyDescent="0.25">
      <c r="A69" s="39"/>
      <c r="B69" s="40" t="s">
        <v>180</v>
      </c>
      <c r="C69" s="39" t="s">
        <v>114</v>
      </c>
      <c r="D69" s="64">
        <v>4</v>
      </c>
      <c r="E69" s="41">
        <v>100000</v>
      </c>
      <c r="F69" s="74"/>
      <c r="G69" s="74"/>
      <c r="H69" s="95">
        <v>8</v>
      </c>
      <c r="I69" s="87">
        <f t="shared" ref="I69" si="6">D69*E69</f>
        <v>400000</v>
      </c>
      <c r="J69" s="96"/>
      <c r="K69" s="97"/>
    </row>
    <row r="70" spans="1:11" s="98" customFormat="1" ht="16.8" x14ac:dyDescent="0.25">
      <c r="A70" s="37">
        <v>5</v>
      </c>
      <c r="B70" s="42" t="s">
        <v>193</v>
      </c>
      <c r="C70" s="37"/>
      <c r="D70" s="61"/>
      <c r="E70" s="48"/>
      <c r="F70" s="104"/>
      <c r="G70" s="104"/>
      <c r="H70" s="38"/>
      <c r="I70" s="88">
        <f>SUM(I71:I77)</f>
        <v>34140000</v>
      </c>
      <c r="J70" s="96"/>
      <c r="K70" s="97"/>
    </row>
    <row r="71" spans="1:11" s="98" customFormat="1" ht="16.8" x14ac:dyDescent="0.25">
      <c r="A71" s="37"/>
      <c r="B71" s="40" t="s">
        <v>135</v>
      </c>
      <c r="C71" s="39" t="s">
        <v>114</v>
      </c>
      <c r="D71" s="64">
        <f>4*24</f>
        <v>96</v>
      </c>
      <c r="E71" s="41">
        <v>90000</v>
      </c>
      <c r="F71" s="74"/>
      <c r="G71" s="74"/>
      <c r="H71" s="95"/>
      <c r="I71" s="87">
        <f>D71*E71</f>
        <v>8640000</v>
      </c>
      <c r="J71" s="96"/>
      <c r="K71" s="97"/>
    </row>
    <row r="72" spans="1:11" s="98" customFormat="1" ht="16.8" x14ac:dyDescent="0.25">
      <c r="A72" s="37"/>
      <c r="B72" s="40" t="s">
        <v>124</v>
      </c>
      <c r="C72" s="39" t="s">
        <v>196</v>
      </c>
      <c r="D72" s="64">
        <v>1</v>
      </c>
      <c r="E72" s="41">
        <v>1500000</v>
      </c>
      <c r="F72" s="74"/>
      <c r="G72" s="74"/>
      <c r="H72" s="95"/>
      <c r="I72" s="87">
        <f t="shared" ref="I72:I77" si="7">D72*E72</f>
        <v>1500000</v>
      </c>
      <c r="J72" s="96"/>
      <c r="K72" s="97"/>
    </row>
    <row r="73" spans="1:11" s="98" customFormat="1" ht="16.8" x14ac:dyDescent="0.25">
      <c r="A73" s="37"/>
      <c r="B73" s="40" t="s">
        <v>124</v>
      </c>
      <c r="C73" s="39" t="s">
        <v>196</v>
      </c>
      <c r="D73" s="64">
        <v>4</v>
      </c>
      <c r="E73" s="41">
        <v>2000000</v>
      </c>
      <c r="F73" s="74"/>
      <c r="G73" s="74"/>
      <c r="H73" s="95"/>
      <c r="I73" s="87">
        <f t="shared" si="7"/>
        <v>8000000</v>
      </c>
      <c r="J73" s="96"/>
      <c r="K73" s="97"/>
    </row>
    <row r="74" spans="1:11" s="98" customFormat="1" ht="16.8" x14ac:dyDescent="0.25">
      <c r="A74" s="37"/>
      <c r="B74" s="40" t="s">
        <v>194</v>
      </c>
      <c r="C74" s="39" t="s">
        <v>196</v>
      </c>
      <c r="D74" s="64">
        <v>1</v>
      </c>
      <c r="E74" s="41">
        <v>1000000</v>
      </c>
      <c r="F74" s="74"/>
      <c r="G74" s="74"/>
      <c r="H74" s="95"/>
      <c r="I74" s="87">
        <f t="shared" si="7"/>
        <v>1000000</v>
      </c>
      <c r="J74" s="96"/>
      <c r="K74" s="97"/>
    </row>
    <row r="75" spans="1:11" s="98" customFormat="1" ht="16.8" x14ac:dyDescent="0.25">
      <c r="A75" s="37"/>
      <c r="B75" s="40" t="s">
        <v>194</v>
      </c>
      <c r="C75" s="39" t="s">
        <v>196</v>
      </c>
      <c r="D75" s="64">
        <v>4</v>
      </c>
      <c r="E75" s="41">
        <v>1500000</v>
      </c>
      <c r="F75" s="74"/>
      <c r="G75" s="74"/>
      <c r="H75" s="95"/>
      <c r="I75" s="87">
        <f t="shared" si="7"/>
        <v>6000000</v>
      </c>
      <c r="J75" s="96"/>
      <c r="K75" s="97"/>
    </row>
    <row r="76" spans="1:11" s="98" customFormat="1" ht="16.8" x14ac:dyDescent="0.25">
      <c r="A76" s="37"/>
      <c r="B76" s="40" t="s">
        <v>195</v>
      </c>
      <c r="C76" s="39" t="s">
        <v>196</v>
      </c>
      <c r="D76" s="64">
        <v>2</v>
      </c>
      <c r="E76" s="41">
        <v>500000</v>
      </c>
      <c r="F76" s="74"/>
      <c r="G76" s="74"/>
      <c r="H76" s="95"/>
      <c r="I76" s="87">
        <f t="shared" si="7"/>
        <v>1000000</v>
      </c>
      <c r="J76" s="96"/>
      <c r="K76" s="97"/>
    </row>
    <row r="77" spans="1:11" s="98" customFormat="1" ht="16.8" x14ac:dyDescent="0.25">
      <c r="A77" s="37"/>
      <c r="B77" s="40" t="s">
        <v>195</v>
      </c>
      <c r="C77" s="39" t="s">
        <v>196</v>
      </c>
      <c r="D77" s="64">
        <v>8</v>
      </c>
      <c r="E77" s="41">
        <v>1000000</v>
      </c>
      <c r="F77" s="74"/>
      <c r="G77" s="74"/>
      <c r="H77" s="95"/>
      <c r="I77" s="87">
        <f t="shared" si="7"/>
        <v>8000000</v>
      </c>
      <c r="J77" s="96"/>
      <c r="K77" s="97"/>
    </row>
    <row r="78" spans="1:11" s="65" customFormat="1" ht="16.8" x14ac:dyDescent="0.25">
      <c r="A78" s="37" t="s">
        <v>172</v>
      </c>
      <c r="B78" s="42" t="s">
        <v>143</v>
      </c>
      <c r="C78" s="39" t="s">
        <v>118</v>
      </c>
      <c r="D78" s="64" t="s">
        <v>118</v>
      </c>
      <c r="E78" s="41" t="s">
        <v>118</v>
      </c>
      <c r="F78" s="59"/>
      <c r="G78" s="59"/>
      <c r="H78" s="68">
        <v>8</v>
      </c>
      <c r="I78" s="88">
        <f>SUM(I79:I79)</f>
        <v>139500000</v>
      </c>
      <c r="J78" s="87"/>
      <c r="K78" s="66"/>
    </row>
    <row r="79" spans="1:11" s="65" customFormat="1" ht="16.8" x14ac:dyDescent="0.25">
      <c r="A79" s="39">
        <v>1</v>
      </c>
      <c r="B79" s="40" t="s">
        <v>197</v>
      </c>
      <c r="C79" s="39" t="s">
        <v>192</v>
      </c>
      <c r="D79" s="64">
        <v>930</v>
      </c>
      <c r="E79" s="41">
        <v>150000</v>
      </c>
      <c r="F79" s="59"/>
      <c r="G79" s="59"/>
      <c r="H79" s="68">
        <v>8</v>
      </c>
      <c r="I79" s="87">
        <f>D79*E79</f>
        <v>139500000</v>
      </c>
      <c r="J79" s="87"/>
      <c r="K79" s="66"/>
    </row>
    <row r="80" spans="1:11" s="65" customFormat="1" ht="16.8" x14ac:dyDescent="0.25">
      <c r="A80" s="37" t="s">
        <v>173</v>
      </c>
      <c r="B80" s="42" t="s">
        <v>184</v>
      </c>
      <c r="C80" s="39" t="s">
        <v>118</v>
      </c>
      <c r="D80" s="64" t="s">
        <v>118</v>
      </c>
      <c r="E80" s="41" t="s">
        <v>118</v>
      </c>
      <c r="F80" s="59"/>
      <c r="G80" s="59"/>
      <c r="H80" s="68"/>
      <c r="I80" s="88">
        <f>SUM(I81:I82)</f>
        <v>14000000</v>
      </c>
      <c r="J80" s="87"/>
      <c r="K80" s="66"/>
    </row>
    <row r="81" spans="1:11" s="65" customFormat="1" ht="37.200000000000003" customHeight="1" x14ac:dyDescent="0.25">
      <c r="A81" s="39">
        <v>1</v>
      </c>
      <c r="B81" s="40" t="s">
        <v>179</v>
      </c>
      <c r="C81" s="39"/>
      <c r="D81" s="64"/>
      <c r="E81" s="41">
        <v>3000000</v>
      </c>
      <c r="F81" s="59"/>
      <c r="G81" s="59"/>
      <c r="H81" s="68"/>
      <c r="I81" s="87">
        <f>E81</f>
        <v>3000000</v>
      </c>
      <c r="J81" s="87"/>
      <c r="K81" s="66"/>
    </row>
    <row r="82" spans="1:11" s="65" customFormat="1" ht="16.8" x14ac:dyDescent="0.25">
      <c r="A82" s="39">
        <v>2</v>
      </c>
      <c r="B82" s="40" t="s">
        <v>177</v>
      </c>
      <c r="C82" s="39"/>
      <c r="D82" s="64"/>
      <c r="E82" s="41">
        <v>11000000</v>
      </c>
      <c r="F82" s="59"/>
      <c r="G82" s="59"/>
      <c r="H82" s="68"/>
      <c r="I82" s="87">
        <f>E82</f>
        <v>11000000</v>
      </c>
      <c r="J82" s="87"/>
      <c r="K82" s="66"/>
    </row>
    <row r="83" spans="1:11" s="65" customFormat="1" ht="33.6" x14ac:dyDescent="0.25">
      <c r="A83" s="37" t="s">
        <v>198</v>
      </c>
      <c r="B83" s="42" t="s">
        <v>200</v>
      </c>
      <c r="C83" s="39" t="s">
        <v>201</v>
      </c>
      <c r="D83" s="64">
        <v>1</v>
      </c>
      <c r="E83" s="41">
        <v>25000000</v>
      </c>
      <c r="F83" s="59"/>
      <c r="G83" s="59"/>
      <c r="H83" s="68"/>
      <c r="I83" s="88">
        <f>D83*E83</f>
        <v>25000000</v>
      </c>
      <c r="J83" s="87"/>
      <c r="K83" s="66"/>
    </row>
    <row r="84" spans="1:11" s="65" customFormat="1" ht="25.8" customHeight="1" x14ac:dyDescent="0.25">
      <c r="A84" s="111" t="s">
        <v>203</v>
      </c>
      <c r="B84" s="111"/>
      <c r="C84" s="111"/>
      <c r="D84" s="111"/>
      <c r="E84" s="111"/>
      <c r="F84" s="111"/>
      <c r="G84" s="111"/>
      <c r="H84" s="111"/>
      <c r="I84" s="111"/>
      <c r="J84" s="111"/>
      <c r="K84" s="66"/>
    </row>
    <row r="85" spans="1:11" ht="16.8" x14ac:dyDescent="0.3">
      <c r="A85" s="47"/>
      <c r="B85" s="50"/>
      <c r="C85" s="36"/>
      <c r="D85" s="60"/>
      <c r="E85" s="77"/>
      <c r="F85" s="43"/>
      <c r="G85" s="43"/>
      <c r="I85" s="82"/>
      <c r="J85" s="81"/>
      <c r="K85" s="76"/>
    </row>
    <row r="86" spans="1:11" ht="18" customHeight="1" x14ac:dyDescent="0.35">
      <c r="A86" s="110"/>
      <c r="B86" s="110"/>
      <c r="C86" s="36"/>
      <c r="D86" s="112"/>
      <c r="E86" s="112"/>
      <c r="F86" s="112"/>
      <c r="G86" s="112"/>
      <c r="H86" s="112"/>
      <c r="I86" s="112"/>
      <c r="J86" s="112"/>
    </row>
    <row r="87" spans="1:11" s="91" customFormat="1" ht="18" customHeight="1" x14ac:dyDescent="0.3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54"/>
    </row>
    <row r="88" spans="1:11" s="91" customFormat="1" ht="17.399999999999999" x14ac:dyDescent="0.3">
      <c r="A88" s="105"/>
      <c r="B88" s="105"/>
      <c r="C88" s="105"/>
      <c r="D88" s="105"/>
      <c r="E88" s="105"/>
      <c r="F88" s="105"/>
      <c r="G88" s="89"/>
      <c r="H88" s="89"/>
      <c r="I88" s="90"/>
      <c r="J88" s="90"/>
      <c r="K88" s="54"/>
    </row>
    <row r="89" spans="1:11" s="91" customFormat="1" ht="17.399999999999999" x14ac:dyDescent="0.3">
      <c r="A89" s="89"/>
      <c r="B89" s="92"/>
      <c r="C89" s="89"/>
      <c r="D89" s="93"/>
      <c r="E89" s="93"/>
      <c r="H89" s="89"/>
      <c r="I89" s="90"/>
      <c r="J89" s="90"/>
      <c r="K89" s="54"/>
    </row>
    <row r="90" spans="1:11" s="91" customFormat="1" ht="17.399999999999999" x14ac:dyDescent="0.3">
      <c r="A90" s="89"/>
      <c r="B90" s="92"/>
      <c r="C90" s="89"/>
      <c r="D90" s="93"/>
      <c r="E90" s="93"/>
      <c r="H90" s="89"/>
      <c r="I90" s="90"/>
      <c r="J90" s="90"/>
      <c r="K90" s="54"/>
    </row>
    <row r="91" spans="1:11" s="91" customFormat="1" ht="17.399999999999999" x14ac:dyDescent="0.3">
      <c r="A91" s="89"/>
      <c r="B91" s="92"/>
      <c r="C91" s="89"/>
      <c r="D91" s="93"/>
      <c r="E91" s="93"/>
      <c r="H91" s="89"/>
      <c r="I91" s="90"/>
      <c r="J91" s="90"/>
      <c r="K91" s="54"/>
    </row>
    <row r="92" spans="1:11" s="91" customFormat="1" ht="17.399999999999999" x14ac:dyDescent="0.3">
      <c r="A92" s="89"/>
      <c r="B92" s="92"/>
      <c r="C92" s="89"/>
      <c r="D92" s="93"/>
      <c r="E92" s="93"/>
      <c r="H92" s="89"/>
      <c r="I92" s="90"/>
      <c r="J92" s="90"/>
      <c r="K92" s="54"/>
    </row>
    <row r="93" spans="1:11" s="91" customFormat="1" ht="18" customHeight="1" x14ac:dyDescent="0.3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54"/>
    </row>
  </sheetData>
  <mergeCells count="12">
    <mergeCell ref="A1:B1"/>
    <mergeCell ref="C1:E1"/>
    <mergeCell ref="A2:J2"/>
    <mergeCell ref="A3:J3"/>
    <mergeCell ref="A86:B86"/>
    <mergeCell ref="A84:J84"/>
    <mergeCell ref="D86:J86"/>
    <mergeCell ref="A87:D87"/>
    <mergeCell ref="E87:J87"/>
    <mergeCell ref="A88:F88"/>
    <mergeCell ref="A93:D93"/>
    <mergeCell ref="E93:J93"/>
  </mergeCells>
  <pageMargins left="0.21" right="0.28000000000000003" top="0.5" bottom="0.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X20"/>
  <sheetViews>
    <sheetView topLeftCell="F4" workbookViewId="0">
      <selection activeCell="L12" sqref="L12"/>
    </sheetView>
  </sheetViews>
  <sheetFormatPr defaultRowHeight="13.8" x14ac:dyDescent="0.25"/>
  <cols>
    <col min="1" max="1" width="6.44140625" customWidth="1"/>
    <col min="2" max="2" width="29.5546875" customWidth="1"/>
    <col min="5" max="5" width="10.44140625" customWidth="1"/>
    <col min="10" max="10" width="11.33203125" customWidth="1"/>
    <col min="11" max="11" width="10" customWidth="1"/>
    <col min="12" max="12" width="10.109375" customWidth="1"/>
    <col min="16" max="16" width="10.44140625" customWidth="1"/>
    <col min="17" max="18" width="10" customWidth="1"/>
  </cols>
  <sheetData>
    <row r="1" spans="1:24" ht="15.6" x14ac:dyDescent="0.25">
      <c r="A1" s="2" t="s">
        <v>41</v>
      </c>
      <c r="W1" s="2" t="s">
        <v>42</v>
      </c>
    </row>
    <row r="2" spans="1:24" ht="15.6" x14ac:dyDescent="0.25">
      <c r="A2" s="2" t="s">
        <v>43</v>
      </c>
      <c r="B2" s="2"/>
    </row>
    <row r="3" spans="1:24" ht="15.6" x14ac:dyDescent="0.25">
      <c r="A3" s="6"/>
    </row>
    <row r="4" spans="1:24" ht="15.6" x14ac:dyDescent="0.25">
      <c r="A4" s="124" t="s">
        <v>71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</row>
    <row r="5" spans="1:24" ht="15.6" x14ac:dyDescent="0.25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</row>
    <row r="6" spans="1:24" ht="15.6" x14ac:dyDescent="0.25">
      <c r="W6" s="3" t="s">
        <v>1</v>
      </c>
    </row>
    <row r="7" spans="1:24" ht="24.75" customHeight="1" x14ac:dyDescent="0.25">
      <c r="A7" s="126" t="s">
        <v>2</v>
      </c>
      <c r="B7" s="126" t="s">
        <v>72</v>
      </c>
      <c r="C7" s="126" t="s">
        <v>57</v>
      </c>
      <c r="D7" s="126"/>
      <c r="E7" s="126"/>
      <c r="F7" s="126"/>
      <c r="G7" s="126"/>
      <c r="H7" s="126"/>
      <c r="I7" s="126" t="s">
        <v>60</v>
      </c>
      <c r="J7" s="126"/>
      <c r="K7" s="126"/>
      <c r="L7" s="126"/>
      <c r="M7" s="126"/>
      <c r="N7" s="126" t="s">
        <v>61</v>
      </c>
      <c r="O7" s="126"/>
      <c r="P7" s="126"/>
      <c r="Q7" s="126"/>
      <c r="R7" s="126"/>
      <c r="S7" s="126"/>
      <c r="T7" s="126" t="s">
        <v>59</v>
      </c>
      <c r="U7" s="126"/>
      <c r="V7" s="126"/>
      <c r="W7" s="126"/>
      <c r="X7" s="126"/>
    </row>
    <row r="8" spans="1:24" ht="21.75" customHeight="1" x14ac:dyDescent="0.25">
      <c r="A8" s="126"/>
      <c r="B8" s="126"/>
      <c r="C8" s="122" t="s">
        <v>44</v>
      </c>
      <c r="D8" s="122" t="s">
        <v>45</v>
      </c>
      <c r="E8" s="122" t="s">
        <v>46</v>
      </c>
      <c r="F8" s="123" t="s">
        <v>40</v>
      </c>
      <c r="G8" s="123"/>
      <c r="H8" s="123"/>
      <c r="I8" s="122" t="s">
        <v>44</v>
      </c>
      <c r="J8" s="122" t="s">
        <v>47</v>
      </c>
      <c r="K8" s="123" t="s">
        <v>40</v>
      </c>
      <c r="L8" s="123"/>
      <c r="M8" s="123"/>
      <c r="N8" s="122" t="s">
        <v>44</v>
      </c>
      <c r="O8" s="122" t="s">
        <v>45</v>
      </c>
      <c r="P8" s="122" t="s">
        <v>46</v>
      </c>
      <c r="Q8" s="123" t="s">
        <v>40</v>
      </c>
      <c r="R8" s="123"/>
      <c r="S8" s="123"/>
      <c r="T8" s="122" t="s">
        <v>44</v>
      </c>
      <c r="U8" s="122" t="s">
        <v>16</v>
      </c>
      <c r="V8" s="123" t="s">
        <v>40</v>
      </c>
      <c r="W8" s="123"/>
      <c r="X8" s="123"/>
    </row>
    <row r="9" spans="1:24" ht="137.25" customHeight="1" x14ac:dyDescent="0.25">
      <c r="A9" s="126"/>
      <c r="B9" s="126"/>
      <c r="C9" s="122"/>
      <c r="D9" s="122"/>
      <c r="E9" s="122"/>
      <c r="F9" s="1" t="s">
        <v>48</v>
      </c>
      <c r="G9" s="1" t="s">
        <v>62</v>
      </c>
      <c r="H9" s="1" t="s">
        <v>50</v>
      </c>
      <c r="I9" s="122"/>
      <c r="J9" s="122"/>
      <c r="K9" s="1" t="s">
        <v>48</v>
      </c>
      <c r="L9" s="1" t="s">
        <v>49</v>
      </c>
      <c r="M9" s="1" t="s">
        <v>50</v>
      </c>
      <c r="N9" s="122"/>
      <c r="O9" s="122"/>
      <c r="P9" s="122"/>
      <c r="Q9" s="1" t="s">
        <v>48</v>
      </c>
      <c r="R9" s="1" t="s">
        <v>49</v>
      </c>
      <c r="S9" s="1" t="s">
        <v>50</v>
      </c>
      <c r="T9" s="122"/>
      <c r="U9" s="122"/>
      <c r="V9" s="1" t="s">
        <v>48</v>
      </c>
      <c r="W9" s="1" t="s">
        <v>49</v>
      </c>
      <c r="X9" s="1" t="s">
        <v>50</v>
      </c>
    </row>
    <row r="10" spans="1:24" s="8" customFormat="1" ht="26.4" x14ac:dyDescent="0.25">
      <c r="A10" s="7" t="s">
        <v>4</v>
      </c>
      <c r="B10" s="7" t="s">
        <v>5</v>
      </c>
      <c r="C10" s="7">
        <v>1</v>
      </c>
      <c r="D10" s="7">
        <v>2</v>
      </c>
      <c r="E10" s="7" t="s">
        <v>51</v>
      </c>
      <c r="F10" s="7">
        <v>4</v>
      </c>
      <c r="G10" s="7">
        <v>5</v>
      </c>
      <c r="H10" s="7">
        <v>6</v>
      </c>
      <c r="I10" s="7">
        <v>7</v>
      </c>
      <c r="J10" s="7" t="s">
        <v>52</v>
      </c>
      <c r="K10" s="7">
        <v>9</v>
      </c>
      <c r="L10" s="7">
        <v>10</v>
      </c>
      <c r="M10" s="7">
        <v>11</v>
      </c>
      <c r="N10" s="7">
        <v>12</v>
      </c>
      <c r="O10" s="7">
        <v>13</v>
      </c>
      <c r="P10" s="7" t="s">
        <v>53</v>
      </c>
      <c r="Q10" s="7">
        <v>15</v>
      </c>
      <c r="R10" s="7">
        <v>16</v>
      </c>
      <c r="S10" s="7">
        <v>17</v>
      </c>
      <c r="T10" s="7">
        <v>18</v>
      </c>
      <c r="U10" s="7" t="s">
        <v>54</v>
      </c>
      <c r="V10" s="7">
        <v>20</v>
      </c>
      <c r="W10" s="7">
        <v>21</v>
      </c>
      <c r="X10" s="7">
        <v>22</v>
      </c>
    </row>
    <row r="11" spans="1:24" s="8" customFormat="1" ht="13.2" x14ac:dyDescent="0.25">
      <c r="A11" s="7"/>
      <c r="B11" s="29" t="s">
        <v>55</v>
      </c>
      <c r="C11" s="7"/>
      <c r="D11" s="7"/>
      <c r="E11" s="30">
        <f t="shared" ref="E11:X11" si="0">SUM(E12:E15)</f>
        <v>0</v>
      </c>
      <c r="F11" s="30">
        <f t="shared" si="0"/>
        <v>0</v>
      </c>
      <c r="G11" s="30">
        <f t="shared" si="0"/>
        <v>0</v>
      </c>
      <c r="H11" s="30">
        <f t="shared" si="0"/>
        <v>0</v>
      </c>
      <c r="I11" s="30">
        <f>SUM(I12:I15)</f>
        <v>8</v>
      </c>
      <c r="J11" s="30">
        <f t="shared" si="0"/>
        <v>789792</v>
      </c>
      <c r="K11" s="30">
        <f t="shared" si="0"/>
        <v>574668</v>
      </c>
      <c r="L11" s="30">
        <f t="shared" si="0"/>
        <v>147108</v>
      </c>
      <c r="M11" s="30">
        <f t="shared" si="0"/>
        <v>68016</v>
      </c>
      <c r="N11" s="30">
        <f t="shared" si="0"/>
        <v>8</v>
      </c>
      <c r="O11" s="7">
        <f t="shared" si="0"/>
        <v>8</v>
      </c>
      <c r="P11" s="30">
        <f t="shared" si="0"/>
        <v>789792</v>
      </c>
      <c r="Q11" s="30">
        <f t="shared" si="0"/>
        <v>574668</v>
      </c>
      <c r="R11" s="30">
        <f t="shared" si="0"/>
        <v>147108</v>
      </c>
      <c r="S11" s="30">
        <f t="shared" si="0"/>
        <v>68016</v>
      </c>
      <c r="T11" s="30">
        <f t="shared" si="0"/>
        <v>8</v>
      </c>
      <c r="U11" s="30">
        <f t="shared" si="0"/>
        <v>800016</v>
      </c>
      <c r="V11" s="30">
        <f t="shared" si="0"/>
        <v>580752</v>
      </c>
      <c r="W11" s="30">
        <f t="shared" si="0"/>
        <v>148632</v>
      </c>
      <c r="X11" s="30">
        <f t="shared" si="0"/>
        <v>70632</v>
      </c>
    </row>
    <row r="12" spans="1:24" s="8" customFormat="1" ht="13.2" x14ac:dyDescent="0.25">
      <c r="A12" s="7">
        <v>1</v>
      </c>
      <c r="B12" s="31" t="s">
        <v>108</v>
      </c>
      <c r="C12" s="7">
        <v>8</v>
      </c>
      <c r="D12" s="7">
        <v>8</v>
      </c>
      <c r="E12" s="7"/>
      <c r="F12" s="7"/>
      <c r="G12" s="7"/>
      <c r="H12" s="7"/>
      <c r="I12" s="7">
        <v>8</v>
      </c>
      <c r="J12" s="32">
        <f>+K12+L12+M12</f>
        <v>789792</v>
      </c>
      <c r="K12" s="33">
        <f>47889*12</f>
        <v>574668</v>
      </c>
      <c r="L12" s="7">
        <f>(11216+1043)*12</f>
        <v>147108</v>
      </c>
      <c r="M12" s="7">
        <f>12*5668</f>
        <v>68016</v>
      </c>
      <c r="N12" s="7">
        <v>8</v>
      </c>
      <c r="O12" s="7">
        <v>8</v>
      </c>
      <c r="P12" s="7">
        <f>12*65816</f>
        <v>789792</v>
      </c>
      <c r="Q12" s="7">
        <f>12*47889</f>
        <v>574668</v>
      </c>
      <c r="R12" s="7">
        <f>12*12259</f>
        <v>147108</v>
      </c>
      <c r="S12" s="7">
        <f>12*5668</f>
        <v>68016</v>
      </c>
      <c r="T12" s="7">
        <v>8</v>
      </c>
      <c r="U12" s="7">
        <f>+V12+W12+X12</f>
        <v>800016</v>
      </c>
      <c r="V12" s="7">
        <f>12*48396</f>
        <v>580752</v>
      </c>
      <c r="W12" s="7">
        <f>12*12386</f>
        <v>148632</v>
      </c>
      <c r="X12" s="7">
        <f>12*5886</f>
        <v>70632</v>
      </c>
    </row>
    <row r="13" spans="1:24" ht="15.6" x14ac:dyDescent="0.25">
      <c r="A13" s="1">
        <v>2</v>
      </c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6" x14ac:dyDescent="0.25">
      <c r="A14" s="1">
        <v>3</v>
      </c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6" x14ac:dyDescent="0.25">
      <c r="A15" s="1" t="s">
        <v>14</v>
      </c>
      <c r="B15" s="5" t="s">
        <v>56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6" x14ac:dyDescent="0.25">
      <c r="A16" s="6"/>
    </row>
    <row r="17" spans="1:23" ht="15.6" x14ac:dyDescent="0.25">
      <c r="A17" s="119"/>
      <c r="S17" s="120" t="s">
        <v>17</v>
      </c>
      <c r="T17" s="120"/>
      <c r="U17" s="120"/>
      <c r="V17" s="120"/>
      <c r="W17" s="120"/>
    </row>
    <row r="18" spans="1:23" ht="15.6" x14ac:dyDescent="0.25">
      <c r="A18" s="119"/>
      <c r="S18" s="121" t="s">
        <v>13</v>
      </c>
      <c r="T18" s="121"/>
      <c r="U18" s="121"/>
      <c r="V18" s="121"/>
      <c r="W18" s="121"/>
    </row>
    <row r="19" spans="1:23" ht="15.6" x14ac:dyDescent="0.25">
      <c r="A19" s="119"/>
      <c r="S19" s="120" t="s">
        <v>9</v>
      </c>
      <c r="T19" s="120"/>
      <c r="U19" s="120"/>
      <c r="V19" s="120"/>
      <c r="W19" s="120"/>
    </row>
    <row r="20" spans="1:23" ht="15.6" x14ac:dyDescent="0.25">
      <c r="A20" s="6"/>
    </row>
  </sheetData>
  <mergeCells count="26">
    <mergeCell ref="A4:X4"/>
    <mergeCell ref="A5:X5"/>
    <mergeCell ref="A7:A9"/>
    <mergeCell ref="B7:B9"/>
    <mergeCell ref="C7:H7"/>
    <mergeCell ref="I7:M7"/>
    <mergeCell ref="N7:S7"/>
    <mergeCell ref="T7:X7"/>
    <mergeCell ref="C8:C9"/>
    <mergeCell ref="D8:D9"/>
    <mergeCell ref="E8:E9"/>
    <mergeCell ref="F8:H8"/>
    <mergeCell ref="I8:I9"/>
    <mergeCell ref="J8:J9"/>
    <mergeCell ref="K8:M8"/>
    <mergeCell ref="N8:N9"/>
    <mergeCell ref="A17:A19"/>
    <mergeCell ref="S17:W17"/>
    <mergeCell ref="S18:W18"/>
    <mergeCell ref="S19:W19"/>
    <mergeCell ref="O8:O9"/>
    <mergeCell ref="P8:P9"/>
    <mergeCell ref="Q8:S8"/>
    <mergeCell ref="T8:T9"/>
    <mergeCell ref="U8:U9"/>
    <mergeCell ref="V8:X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7"/>
  <sheetViews>
    <sheetView workbookViewId="0">
      <selection activeCell="H10" sqref="H10"/>
    </sheetView>
  </sheetViews>
  <sheetFormatPr defaultRowHeight="13.8" x14ac:dyDescent="0.25"/>
  <cols>
    <col min="1" max="1" width="6" customWidth="1"/>
    <col min="2" max="2" width="19.6640625" customWidth="1"/>
    <col min="3" max="3" width="9.88671875" customWidth="1"/>
    <col min="4" max="15" width="10.109375" customWidth="1"/>
  </cols>
  <sheetData>
    <row r="1" spans="1:15" ht="15.6" x14ac:dyDescent="0.25">
      <c r="A1" s="2" t="s">
        <v>18</v>
      </c>
      <c r="N1" s="2" t="s">
        <v>19</v>
      </c>
    </row>
    <row r="2" spans="1:15" ht="15.6" x14ac:dyDescent="0.25">
      <c r="A2" s="2" t="s">
        <v>20</v>
      </c>
      <c r="B2" s="2"/>
    </row>
    <row r="3" spans="1:15" ht="15.6" x14ac:dyDescent="0.25">
      <c r="A3" s="6"/>
    </row>
    <row r="4" spans="1:15" ht="18" x14ac:dyDescent="0.25">
      <c r="A4" s="124" t="s">
        <v>21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ht="15.6" x14ac:dyDescent="0.25">
      <c r="A5" s="120" t="s">
        <v>22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1:15" ht="15.6" x14ac:dyDescent="0.25">
      <c r="N6" s="3" t="s">
        <v>1</v>
      </c>
    </row>
    <row r="7" spans="1:15" ht="30" customHeight="1" x14ac:dyDescent="0.25">
      <c r="A7" s="126" t="s">
        <v>2</v>
      </c>
      <c r="B7" s="126" t="s">
        <v>23</v>
      </c>
      <c r="C7" s="126" t="s">
        <v>24</v>
      </c>
      <c r="D7" s="126" t="s">
        <v>25</v>
      </c>
      <c r="E7" s="126"/>
      <c r="F7" s="126"/>
      <c r="G7" s="126"/>
      <c r="H7" s="126"/>
      <c r="I7" s="126" t="s">
        <v>26</v>
      </c>
      <c r="J7" s="126" t="s">
        <v>27</v>
      </c>
      <c r="K7" s="126"/>
      <c r="L7" s="126"/>
      <c r="M7" s="126"/>
      <c r="N7" s="126"/>
      <c r="O7" s="126" t="s">
        <v>28</v>
      </c>
    </row>
    <row r="8" spans="1:15" ht="47.25" customHeight="1" x14ac:dyDescent="0.25">
      <c r="A8" s="126"/>
      <c r="B8" s="126"/>
      <c r="C8" s="126"/>
      <c r="D8" s="126" t="s">
        <v>29</v>
      </c>
      <c r="E8" s="126"/>
      <c r="F8" s="126" t="s">
        <v>30</v>
      </c>
      <c r="G8" s="126"/>
      <c r="H8" s="126" t="s">
        <v>31</v>
      </c>
      <c r="I8" s="126"/>
      <c r="J8" s="126" t="s">
        <v>29</v>
      </c>
      <c r="K8" s="126"/>
      <c r="L8" s="126" t="s">
        <v>30</v>
      </c>
      <c r="M8" s="126"/>
      <c r="N8" s="126" t="s">
        <v>31</v>
      </c>
      <c r="O8" s="126"/>
    </row>
    <row r="9" spans="1:15" ht="62.4" x14ac:dyDescent="0.25">
      <c r="A9" s="126"/>
      <c r="B9" s="126"/>
      <c r="C9" s="126"/>
      <c r="D9" s="1" t="s">
        <v>10</v>
      </c>
      <c r="E9" s="1" t="s">
        <v>32</v>
      </c>
      <c r="F9" s="1" t="s">
        <v>10</v>
      </c>
      <c r="G9" s="1" t="s">
        <v>33</v>
      </c>
      <c r="H9" s="126"/>
      <c r="I9" s="126"/>
      <c r="J9" s="1" t="s">
        <v>10</v>
      </c>
      <c r="K9" s="1" t="s">
        <v>32</v>
      </c>
      <c r="L9" s="1" t="s">
        <v>10</v>
      </c>
      <c r="M9" s="1" t="s">
        <v>33</v>
      </c>
      <c r="N9" s="126"/>
      <c r="O9" s="126"/>
    </row>
    <row r="10" spans="1:15" s="8" customFormat="1" ht="26.4" x14ac:dyDescent="0.25">
      <c r="A10" s="7" t="s">
        <v>4</v>
      </c>
      <c r="B10" s="7" t="s">
        <v>5</v>
      </c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 t="s">
        <v>34</v>
      </c>
      <c r="I10" s="7" t="s">
        <v>35</v>
      </c>
      <c r="J10" s="7">
        <v>8</v>
      </c>
      <c r="K10" s="7">
        <v>9</v>
      </c>
      <c r="L10" s="7">
        <v>10</v>
      </c>
      <c r="M10" s="7">
        <v>11</v>
      </c>
      <c r="N10" s="7" t="s">
        <v>36</v>
      </c>
      <c r="O10" s="7" t="s">
        <v>37</v>
      </c>
    </row>
    <row r="11" spans="1:15" ht="15.6" x14ac:dyDescent="0.25">
      <c r="A11" s="1">
        <v>1</v>
      </c>
      <c r="B11" s="5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6" x14ac:dyDescent="0.25">
      <c r="A12" s="1">
        <v>2</v>
      </c>
      <c r="B12" s="5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6" x14ac:dyDescent="0.25">
      <c r="A13" s="1">
        <v>3</v>
      </c>
      <c r="B13" s="5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6" x14ac:dyDescent="0.2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6" x14ac:dyDescent="0.2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6" x14ac:dyDescent="0.25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6" x14ac:dyDescent="0.25">
      <c r="A18" s="11" t="s">
        <v>15</v>
      </c>
    </row>
    <row r="19" spans="1:15" ht="18.75" customHeight="1" x14ac:dyDescent="0.25">
      <c r="A19" s="12"/>
    </row>
    <row r="20" spans="1:15" ht="18.75" customHeight="1" x14ac:dyDescent="0.25">
      <c r="A20" s="12"/>
    </row>
    <row r="21" spans="1:15" ht="18.75" customHeight="1" x14ac:dyDescent="0.25">
      <c r="A21" s="12"/>
    </row>
    <row r="22" spans="1:15" ht="21" customHeight="1" x14ac:dyDescent="0.25">
      <c r="A22" s="10"/>
      <c r="K22" s="120" t="s">
        <v>17</v>
      </c>
      <c r="L22" s="120"/>
      <c r="M22" s="120"/>
      <c r="N22" s="120"/>
    </row>
    <row r="23" spans="1:15" ht="15.6" x14ac:dyDescent="0.25">
      <c r="A23" s="10"/>
      <c r="K23" s="121" t="s">
        <v>13</v>
      </c>
      <c r="L23" s="121"/>
      <c r="M23" s="121"/>
      <c r="N23" s="121"/>
    </row>
    <row r="24" spans="1:15" ht="15.6" x14ac:dyDescent="0.25">
      <c r="A24" s="10"/>
      <c r="K24" s="120" t="s">
        <v>9</v>
      </c>
      <c r="L24" s="120"/>
      <c r="M24" s="120"/>
      <c r="N24" s="120"/>
    </row>
    <row r="25" spans="1:15" x14ac:dyDescent="0.25">
      <c r="A25" s="10"/>
    </row>
    <row r="26" spans="1:15" x14ac:dyDescent="0.25">
      <c r="A26" s="10"/>
    </row>
    <row r="27" spans="1:15" x14ac:dyDescent="0.25">
      <c r="A27" s="10"/>
    </row>
  </sheetData>
  <mergeCells count="18">
    <mergeCell ref="A4:O4"/>
    <mergeCell ref="A5:O5"/>
    <mergeCell ref="A7:A9"/>
    <mergeCell ref="B7:B9"/>
    <mergeCell ref="C7:C9"/>
    <mergeCell ref="D7:H7"/>
    <mergeCell ref="I7:I9"/>
    <mergeCell ref="J7:N7"/>
    <mergeCell ref="O7:O9"/>
    <mergeCell ref="D8:E8"/>
    <mergeCell ref="K23:N23"/>
    <mergeCell ref="K24:N24"/>
    <mergeCell ref="F8:G8"/>
    <mergeCell ref="H8:H9"/>
    <mergeCell ref="J8:K8"/>
    <mergeCell ref="L8:M8"/>
    <mergeCell ref="N8:N9"/>
    <mergeCell ref="K22:N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28"/>
  <sheetViews>
    <sheetView workbookViewId="0">
      <selection activeCell="B19" sqref="B19:F19"/>
    </sheetView>
  </sheetViews>
  <sheetFormatPr defaultRowHeight="13.8" x14ac:dyDescent="0.25"/>
  <cols>
    <col min="1" max="1" width="8.33203125" style="17" customWidth="1"/>
    <col min="2" max="2" width="33.109375" style="17" customWidth="1"/>
    <col min="3" max="3" width="14.33203125" style="17" customWidth="1"/>
    <col min="4" max="5" width="12" style="17" customWidth="1"/>
    <col min="6" max="6" width="18.44140625" style="17" customWidth="1"/>
    <col min="7" max="256" width="9.109375" style="17"/>
    <col min="257" max="257" width="8.33203125" style="17" customWidth="1"/>
    <col min="258" max="258" width="33.109375" style="17" customWidth="1"/>
    <col min="259" max="261" width="12" style="17" customWidth="1"/>
    <col min="262" max="262" width="18.44140625" style="17" customWidth="1"/>
    <col min="263" max="512" width="9.109375" style="17"/>
    <col min="513" max="513" width="8.33203125" style="17" customWidth="1"/>
    <col min="514" max="514" width="33.109375" style="17" customWidth="1"/>
    <col min="515" max="517" width="12" style="17" customWidth="1"/>
    <col min="518" max="518" width="18.44140625" style="17" customWidth="1"/>
    <col min="519" max="768" width="9.109375" style="17"/>
    <col min="769" max="769" width="8.33203125" style="17" customWidth="1"/>
    <col min="770" max="770" width="33.109375" style="17" customWidth="1"/>
    <col min="771" max="773" width="12" style="17" customWidth="1"/>
    <col min="774" max="774" width="18.44140625" style="17" customWidth="1"/>
    <col min="775" max="1024" width="9.109375" style="17"/>
    <col min="1025" max="1025" width="8.33203125" style="17" customWidth="1"/>
    <col min="1026" max="1026" width="33.109375" style="17" customWidth="1"/>
    <col min="1027" max="1029" width="12" style="17" customWidth="1"/>
    <col min="1030" max="1030" width="18.44140625" style="17" customWidth="1"/>
    <col min="1031" max="1280" width="9.109375" style="17"/>
    <col min="1281" max="1281" width="8.33203125" style="17" customWidth="1"/>
    <col min="1282" max="1282" width="33.109375" style="17" customWidth="1"/>
    <col min="1283" max="1285" width="12" style="17" customWidth="1"/>
    <col min="1286" max="1286" width="18.44140625" style="17" customWidth="1"/>
    <col min="1287" max="1536" width="9.109375" style="17"/>
    <col min="1537" max="1537" width="8.33203125" style="17" customWidth="1"/>
    <col min="1538" max="1538" width="33.109375" style="17" customWidth="1"/>
    <col min="1539" max="1541" width="12" style="17" customWidth="1"/>
    <col min="1542" max="1542" width="18.44140625" style="17" customWidth="1"/>
    <col min="1543" max="1792" width="9.109375" style="17"/>
    <col min="1793" max="1793" width="8.33203125" style="17" customWidth="1"/>
    <col min="1794" max="1794" width="33.109375" style="17" customWidth="1"/>
    <col min="1795" max="1797" width="12" style="17" customWidth="1"/>
    <col min="1798" max="1798" width="18.44140625" style="17" customWidth="1"/>
    <col min="1799" max="2048" width="9.109375" style="17"/>
    <col min="2049" max="2049" width="8.33203125" style="17" customWidth="1"/>
    <col min="2050" max="2050" width="33.109375" style="17" customWidth="1"/>
    <col min="2051" max="2053" width="12" style="17" customWidth="1"/>
    <col min="2054" max="2054" width="18.44140625" style="17" customWidth="1"/>
    <col min="2055" max="2304" width="9.109375" style="17"/>
    <col min="2305" max="2305" width="8.33203125" style="17" customWidth="1"/>
    <col min="2306" max="2306" width="33.109375" style="17" customWidth="1"/>
    <col min="2307" max="2309" width="12" style="17" customWidth="1"/>
    <col min="2310" max="2310" width="18.44140625" style="17" customWidth="1"/>
    <col min="2311" max="2560" width="9.109375" style="17"/>
    <col min="2561" max="2561" width="8.33203125" style="17" customWidth="1"/>
    <col min="2562" max="2562" width="33.109375" style="17" customWidth="1"/>
    <col min="2563" max="2565" width="12" style="17" customWidth="1"/>
    <col min="2566" max="2566" width="18.44140625" style="17" customWidth="1"/>
    <col min="2567" max="2816" width="9.109375" style="17"/>
    <col min="2817" max="2817" width="8.33203125" style="17" customWidth="1"/>
    <col min="2818" max="2818" width="33.109375" style="17" customWidth="1"/>
    <col min="2819" max="2821" width="12" style="17" customWidth="1"/>
    <col min="2822" max="2822" width="18.44140625" style="17" customWidth="1"/>
    <col min="2823" max="3072" width="9.109375" style="17"/>
    <col min="3073" max="3073" width="8.33203125" style="17" customWidth="1"/>
    <col min="3074" max="3074" width="33.109375" style="17" customWidth="1"/>
    <col min="3075" max="3077" width="12" style="17" customWidth="1"/>
    <col min="3078" max="3078" width="18.44140625" style="17" customWidth="1"/>
    <col min="3079" max="3328" width="9.109375" style="17"/>
    <col min="3329" max="3329" width="8.33203125" style="17" customWidth="1"/>
    <col min="3330" max="3330" width="33.109375" style="17" customWidth="1"/>
    <col min="3331" max="3333" width="12" style="17" customWidth="1"/>
    <col min="3334" max="3334" width="18.44140625" style="17" customWidth="1"/>
    <col min="3335" max="3584" width="9.109375" style="17"/>
    <col min="3585" max="3585" width="8.33203125" style="17" customWidth="1"/>
    <col min="3586" max="3586" width="33.109375" style="17" customWidth="1"/>
    <col min="3587" max="3589" width="12" style="17" customWidth="1"/>
    <col min="3590" max="3590" width="18.44140625" style="17" customWidth="1"/>
    <col min="3591" max="3840" width="9.109375" style="17"/>
    <col min="3841" max="3841" width="8.33203125" style="17" customWidth="1"/>
    <col min="3842" max="3842" width="33.109375" style="17" customWidth="1"/>
    <col min="3843" max="3845" width="12" style="17" customWidth="1"/>
    <col min="3846" max="3846" width="18.44140625" style="17" customWidth="1"/>
    <col min="3847" max="4096" width="9.109375" style="17"/>
    <col min="4097" max="4097" width="8.33203125" style="17" customWidth="1"/>
    <col min="4098" max="4098" width="33.109375" style="17" customWidth="1"/>
    <col min="4099" max="4101" width="12" style="17" customWidth="1"/>
    <col min="4102" max="4102" width="18.44140625" style="17" customWidth="1"/>
    <col min="4103" max="4352" width="9.109375" style="17"/>
    <col min="4353" max="4353" width="8.33203125" style="17" customWidth="1"/>
    <col min="4354" max="4354" width="33.109375" style="17" customWidth="1"/>
    <col min="4355" max="4357" width="12" style="17" customWidth="1"/>
    <col min="4358" max="4358" width="18.44140625" style="17" customWidth="1"/>
    <col min="4359" max="4608" width="9.109375" style="17"/>
    <col min="4609" max="4609" width="8.33203125" style="17" customWidth="1"/>
    <col min="4610" max="4610" width="33.109375" style="17" customWidth="1"/>
    <col min="4611" max="4613" width="12" style="17" customWidth="1"/>
    <col min="4614" max="4614" width="18.44140625" style="17" customWidth="1"/>
    <col min="4615" max="4864" width="9.109375" style="17"/>
    <col min="4865" max="4865" width="8.33203125" style="17" customWidth="1"/>
    <col min="4866" max="4866" width="33.109375" style="17" customWidth="1"/>
    <col min="4867" max="4869" width="12" style="17" customWidth="1"/>
    <col min="4870" max="4870" width="18.44140625" style="17" customWidth="1"/>
    <col min="4871" max="5120" width="9.109375" style="17"/>
    <col min="5121" max="5121" width="8.33203125" style="17" customWidth="1"/>
    <col min="5122" max="5122" width="33.109375" style="17" customWidth="1"/>
    <col min="5123" max="5125" width="12" style="17" customWidth="1"/>
    <col min="5126" max="5126" width="18.44140625" style="17" customWidth="1"/>
    <col min="5127" max="5376" width="9.109375" style="17"/>
    <col min="5377" max="5377" width="8.33203125" style="17" customWidth="1"/>
    <col min="5378" max="5378" width="33.109375" style="17" customWidth="1"/>
    <col min="5379" max="5381" width="12" style="17" customWidth="1"/>
    <col min="5382" max="5382" width="18.44140625" style="17" customWidth="1"/>
    <col min="5383" max="5632" width="9.109375" style="17"/>
    <col min="5633" max="5633" width="8.33203125" style="17" customWidth="1"/>
    <col min="5634" max="5634" width="33.109375" style="17" customWidth="1"/>
    <col min="5635" max="5637" width="12" style="17" customWidth="1"/>
    <col min="5638" max="5638" width="18.44140625" style="17" customWidth="1"/>
    <col min="5639" max="5888" width="9.109375" style="17"/>
    <col min="5889" max="5889" width="8.33203125" style="17" customWidth="1"/>
    <col min="5890" max="5890" width="33.109375" style="17" customWidth="1"/>
    <col min="5891" max="5893" width="12" style="17" customWidth="1"/>
    <col min="5894" max="5894" width="18.44140625" style="17" customWidth="1"/>
    <col min="5895" max="6144" width="9.109375" style="17"/>
    <col min="6145" max="6145" width="8.33203125" style="17" customWidth="1"/>
    <col min="6146" max="6146" width="33.109375" style="17" customWidth="1"/>
    <col min="6147" max="6149" width="12" style="17" customWidth="1"/>
    <col min="6150" max="6150" width="18.44140625" style="17" customWidth="1"/>
    <col min="6151" max="6400" width="9.109375" style="17"/>
    <col min="6401" max="6401" width="8.33203125" style="17" customWidth="1"/>
    <col min="6402" max="6402" width="33.109375" style="17" customWidth="1"/>
    <col min="6403" max="6405" width="12" style="17" customWidth="1"/>
    <col min="6406" max="6406" width="18.44140625" style="17" customWidth="1"/>
    <col min="6407" max="6656" width="9.109375" style="17"/>
    <col min="6657" max="6657" width="8.33203125" style="17" customWidth="1"/>
    <col min="6658" max="6658" width="33.109375" style="17" customWidth="1"/>
    <col min="6659" max="6661" width="12" style="17" customWidth="1"/>
    <col min="6662" max="6662" width="18.44140625" style="17" customWidth="1"/>
    <col min="6663" max="6912" width="9.109375" style="17"/>
    <col min="6913" max="6913" width="8.33203125" style="17" customWidth="1"/>
    <col min="6914" max="6914" width="33.109375" style="17" customWidth="1"/>
    <col min="6915" max="6917" width="12" style="17" customWidth="1"/>
    <col min="6918" max="6918" width="18.44140625" style="17" customWidth="1"/>
    <col min="6919" max="7168" width="9.109375" style="17"/>
    <col min="7169" max="7169" width="8.33203125" style="17" customWidth="1"/>
    <col min="7170" max="7170" width="33.109375" style="17" customWidth="1"/>
    <col min="7171" max="7173" width="12" style="17" customWidth="1"/>
    <col min="7174" max="7174" width="18.44140625" style="17" customWidth="1"/>
    <col min="7175" max="7424" width="9.109375" style="17"/>
    <col min="7425" max="7425" width="8.33203125" style="17" customWidth="1"/>
    <col min="7426" max="7426" width="33.109375" style="17" customWidth="1"/>
    <col min="7427" max="7429" width="12" style="17" customWidth="1"/>
    <col min="7430" max="7430" width="18.44140625" style="17" customWidth="1"/>
    <col min="7431" max="7680" width="9.109375" style="17"/>
    <col min="7681" max="7681" width="8.33203125" style="17" customWidth="1"/>
    <col min="7682" max="7682" width="33.109375" style="17" customWidth="1"/>
    <col min="7683" max="7685" width="12" style="17" customWidth="1"/>
    <col min="7686" max="7686" width="18.44140625" style="17" customWidth="1"/>
    <col min="7687" max="7936" width="9.109375" style="17"/>
    <col min="7937" max="7937" width="8.33203125" style="17" customWidth="1"/>
    <col min="7938" max="7938" width="33.109375" style="17" customWidth="1"/>
    <col min="7939" max="7941" width="12" style="17" customWidth="1"/>
    <col min="7942" max="7942" width="18.44140625" style="17" customWidth="1"/>
    <col min="7943" max="8192" width="9.109375" style="17"/>
    <col min="8193" max="8193" width="8.33203125" style="17" customWidth="1"/>
    <col min="8194" max="8194" width="33.109375" style="17" customWidth="1"/>
    <col min="8195" max="8197" width="12" style="17" customWidth="1"/>
    <col min="8198" max="8198" width="18.44140625" style="17" customWidth="1"/>
    <col min="8199" max="8448" width="9.109375" style="17"/>
    <col min="8449" max="8449" width="8.33203125" style="17" customWidth="1"/>
    <col min="8450" max="8450" width="33.109375" style="17" customWidth="1"/>
    <col min="8451" max="8453" width="12" style="17" customWidth="1"/>
    <col min="8454" max="8454" width="18.44140625" style="17" customWidth="1"/>
    <col min="8455" max="8704" width="9.109375" style="17"/>
    <col min="8705" max="8705" width="8.33203125" style="17" customWidth="1"/>
    <col min="8706" max="8706" width="33.109375" style="17" customWidth="1"/>
    <col min="8707" max="8709" width="12" style="17" customWidth="1"/>
    <col min="8710" max="8710" width="18.44140625" style="17" customWidth="1"/>
    <col min="8711" max="8960" width="9.109375" style="17"/>
    <col min="8961" max="8961" width="8.33203125" style="17" customWidth="1"/>
    <col min="8962" max="8962" width="33.109375" style="17" customWidth="1"/>
    <col min="8963" max="8965" width="12" style="17" customWidth="1"/>
    <col min="8966" max="8966" width="18.44140625" style="17" customWidth="1"/>
    <col min="8967" max="9216" width="9.109375" style="17"/>
    <col min="9217" max="9217" width="8.33203125" style="17" customWidth="1"/>
    <col min="9218" max="9218" width="33.109375" style="17" customWidth="1"/>
    <col min="9219" max="9221" width="12" style="17" customWidth="1"/>
    <col min="9222" max="9222" width="18.44140625" style="17" customWidth="1"/>
    <col min="9223" max="9472" width="9.109375" style="17"/>
    <col min="9473" max="9473" width="8.33203125" style="17" customWidth="1"/>
    <col min="9474" max="9474" width="33.109375" style="17" customWidth="1"/>
    <col min="9475" max="9477" width="12" style="17" customWidth="1"/>
    <col min="9478" max="9478" width="18.44140625" style="17" customWidth="1"/>
    <col min="9479" max="9728" width="9.109375" style="17"/>
    <col min="9729" max="9729" width="8.33203125" style="17" customWidth="1"/>
    <col min="9730" max="9730" width="33.109375" style="17" customWidth="1"/>
    <col min="9731" max="9733" width="12" style="17" customWidth="1"/>
    <col min="9734" max="9734" width="18.44140625" style="17" customWidth="1"/>
    <col min="9735" max="9984" width="9.109375" style="17"/>
    <col min="9985" max="9985" width="8.33203125" style="17" customWidth="1"/>
    <col min="9986" max="9986" width="33.109375" style="17" customWidth="1"/>
    <col min="9987" max="9989" width="12" style="17" customWidth="1"/>
    <col min="9990" max="9990" width="18.44140625" style="17" customWidth="1"/>
    <col min="9991" max="10240" width="9.109375" style="17"/>
    <col min="10241" max="10241" width="8.33203125" style="17" customWidth="1"/>
    <col min="10242" max="10242" width="33.109375" style="17" customWidth="1"/>
    <col min="10243" max="10245" width="12" style="17" customWidth="1"/>
    <col min="10246" max="10246" width="18.44140625" style="17" customWidth="1"/>
    <col min="10247" max="10496" width="9.109375" style="17"/>
    <col min="10497" max="10497" width="8.33203125" style="17" customWidth="1"/>
    <col min="10498" max="10498" width="33.109375" style="17" customWidth="1"/>
    <col min="10499" max="10501" width="12" style="17" customWidth="1"/>
    <col min="10502" max="10502" width="18.44140625" style="17" customWidth="1"/>
    <col min="10503" max="10752" width="9.109375" style="17"/>
    <col min="10753" max="10753" width="8.33203125" style="17" customWidth="1"/>
    <col min="10754" max="10754" width="33.109375" style="17" customWidth="1"/>
    <col min="10755" max="10757" width="12" style="17" customWidth="1"/>
    <col min="10758" max="10758" width="18.44140625" style="17" customWidth="1"/>
    <col min="10759" max="11008" width="9.109375" style="17"/>
    <col min="11009" max="11009" width="8.33203125" style="17" customWidth="1"/>
    <col min="11010" max="11010" width="33.109375" style="17" customWidth="1"/>
    <col min="11011" max="11013" width="12" style="17" customWidth="1"/>
    <col min="11014" max="11014" width="18.44140625" style="17" customWidth="1"/>
    <col min="11015" max="11264" width="9.109375" style="17"/>
    <col min="11265" max="11265" width="8.33203125" style="17" customWidth="1"/>
    <col min="11266" max="11266" width="33.109375" style="17" customWidth="1"/>
    <col min="11267" max="11269" width="12" style="17" customWidth="1"/>
    <col min="11270" max="11270" width="18.44140625" style="17" customWidth="1"/>
    <col min="11271" max="11520" width="9.109375" style="17"/>
    <col min="11521" max="11521" width="8.33203125" style="17" customWidth="1"/>
    <col min="11522" max="11522" width="33.109375" style="17" customWidth="1"/>
    <col min="11523" max="11525" width="12" style="17" customWidth="1"/>
    <col min="11526" max="11526" width="18.44140625" style="17" customWidth="1"/>
    <col min="11527" max="11776" width="9.109375" style="17"/>
    <col min="11777" max="11777" width="8.33203125" style="17" customWidth="1"/>
    <col min="11778" max="11778" width="33.109375" style="17" customWidth="1"/>
    <col min="11779" max="11781" width="12" style="17" customWidth="1"/>
    <col min="11782" max="11782" width="18.44140625" style="17" customWidth="1"/>
    <col min="11783" max="12032" width="9.109375" style="17"/>
    <col min="12033" max="12033" width="8.33203125" style="17" customWidth="1"/>
    <col min="12034" max="12034" width="33.109375" style="17" customWidth="1"/>
    <col min="12035" max="12037" width="12" style="17" customWidth="1"/>
    <col min="12038" max="12038" width="18.44140625" style="17" customWidth="1"/>
    <col min="12039" max="12288" width="9.109375" style="17"/>
    <col min="12289" max="12289" width="8.33203125" style="17" customWidth="1"/>
    <col min="12290" max="12290" width="33.109375" style="17" customWidth="1"/>
    <col min="12291" max="12293" width="12" style="17" customWidth="1"/>
    <col min="12294" max="12294" width="18.44140625" style="17" customWidth="1"/>
    <col min="12295" max="12544" width="9.109375" style="17"/>
    <col min="12545" max="12545" width="8.33203125" style="17" customWidth="1"/>
    <col min="12546" max="12546" width="33.109375" style="17" customWidth="1"/>
    <col min="12547" max="12549" width="12" style="17" customWidth="1"/>
    <col min="12550" max="12550" width="18.44140625" style="17" customWidth="1"/>
    <col min="12551" max="12800" width="9.109375" style="17"/>
    <col min="12801" max="12801" width="8.33203125" style="17" customWidth="1"/>
    <col min="12802" max="12802" width="33.109375" style="17" customWidth="1"/>
    <col min="12803" max="12805" width="12" style="17" customWidth="1"/>
    <col min="12806" max="12806" width="18.44140625" style="17" customWidth="1"/>
    <col min="12807" max="13056" width="9.109375" style="17"/>
    <col min="13057" max="13057" width="8.33203125" style="17" customWidth="1"/>
    <col min="13058" max="13058" width="33.109375" style="17" customWidth="1"/>
    <col min="13059" max="13061" width="12" style="17" customWidth="1"/>
    <col min="13062" max="13062" width="18.44140625" style="17" customWidth="1"/>
    <col min="13063" max="13312" width="9.109375" style="17"/>
    <col min="13313" max="13313" width="8.33203125" style="17" customWidth="1"/>
    <col min="13314" max="13314" width="33.109375" style="17" customWidth="1"/>
    <col min="13315" max="13317" width="12" style="17" customWidth="1"/>
    <col min="13318" max="13318" width="18.44140625" style="17" customWidth="1"/>
    <col min="13319" max="13568" width="9.109375" style="17"/>
    <col min="13569" max="13569" width="8.33203125" style="17" customWidth="1"/>
    <col min="13570" max="13570" width="33.109375" style="17" customWidth="1"/>
    <col min="13571" max="13573" width="12" style="17" customWidth="1"/>
    <col min="13574" max="13574" width="18.44140625" style="17" customWidth="1"/>
    <col min="13575" max="13824" width="9.109375" style="17"/>
    <col min="13825" max="13825" width="8.33203125" style="17" customWidth="1"/>
    <col min="13826" max="13826" width="33.109375" style="17" customWidth="1"/>
    <col min="13827" max="13829" width="12" style="17" customWidth="1"/>
    <col min="13830" max="13830" width="18.44140625" style="17" customWidth="1"/>
    <col min="13831" max="14080" width="9.109375" style="17"/>
    <col min="14081" max="14081" width="8.33203125" style="17" customWidth="1"/>
    <col min="14082" max="14082" width="33.109375" style="17" customWidth="1"/>
    <col min="14083" max="14085" width="12" style="17" customWidth="1"/>
    <col min="14086" max="14086" width="18.44140625" style="17" customWidth="1"/>
    <col min="14087" max="14336" width="9.109375" style="17"/>
    <col min="14337" max="14337" width="8.33203125" style="17" customWidth="1"/>
    <col min="14338" max="14338" width="33.109375" style="17" customWidth="1"/>
    <col min="14339" max="14341" width="12" style="17" customWidth="1"/>
    <col min="14342" max="14342" width="18.44140625" style="17" customWidth="1"/>
    <col min="14343" max="14592" width="9.109375" style="17"/>
    <col min="14593" max="14593" width="8.33203125" style="17" customWidth="1"/>
    <col min="14594" max="14594" width="33.109375" style="17" customWidth="1"/>
    <col min="14595" max="14597" width="12" style="17" customWidth="1"/>
    <col min="14598" max="14598" width="18.44140625" style="17" customWidth="1"/>
    <col min="14599" max="14848" width="9.109375" style="17"/>
    <col min="14849" max="14849" width="8.33203125" style="17" customWidth="1"/>
    <col min="14850" max="14850" width="33.109375" style="17" customWidth="1"/>
    <col min="14851" max="14853" width="12" style="17" customWidth="1"/>
    <col min="14854" max="14854" width="18.44140625" style="17" customWidth="1"/>
    <col min="14855" max="15104" width="9.109375" style="17"/>
    <col min="15105" max="15105" width="8.33203125" style="17" customWidth="1"/>
    <col min="15106" max="15106" width="33.109375" style="17" customWidth="1"/>
    <col min="15107" max="15109" width="12" style="17" customWidth="1"/>
    <col min="15110" max="15110" width="18.44140625" style="17" customWidth="1"/>
    <col min="15111" max="15360" width="9.109375" style="17"/>
    <col min="15361" max="15361" width="8.33203125" style="17" customWidth="1"/>
    <col min="15362" max="15362" width="33.109375" style="17" customWidth="1"/>
    <col min="15363" max="15365" width="12" style="17" customWidth="1"/>
    <col min="15366" max="15366" width="18.44140625" style="17" customWidth="1"/>
    <col min="15367" max="15616" width="9.109375" style="17"/>
    <col min="15617" max="15617" width="8.33203125" style="17" customWidth="1"/>
    <col min="15618" max="15618" width="33.109375" style="17" customWidth="1"/>
    <col min="15619" max="15621" width="12" style="17" customWidth="1"/>
    <col min="15622" max="15622" width="18.44140625" style="17" customWidth="1"/>
    <col min="15623" max="15872" width="9.109375" style="17"/>
    <col min="15873" max="15873" width="8.33203125" style="17" customWidth="1"/>
    <col min="15874" max="15874" width="33.109375" style="17" customWidth="1"/>
    <col min="15875" max="15877" width="12" style="17" customWidth="1"/>
    <col min="15878" max="15878" width="18.44140625" style="17" customWidth="1"/>
    <col min="15879" max="16128" width="9.109375" style="17"/>
    <col min="16129" max="16129" width="8.33203125" style="17" customWidth="1"/>
    <col min="16130" max="16130" width="33.109375" style="17" customWidth="1"/>
    <col min="16131" max="16133" width="12" style="17" customWidth="1"/>
    <col min="16134" max="16134" width="18.44140625" style="17" customWidth="1"/>
    <col min="16135" max="16384" width="9.109375" style="17"/>
  </cols>
  <sheetData>
    <row r="2" spans="1:6" x14ac:dyDescent="0.25">
      <c r="A2" s="115" t="s">
        <v>70</v>
      </c>
      <c r="B2" s="115"/>
      <c r="C2" s="115"/>
      <c r="D2" s="115"/>
      <c r="E2" s="115"/>
      <c r="F2" s="115"/>
    </row>
    <row r="3" spans="1:6" ht="47.25" customHeight="1" x14ac:dyDescent="0.25">
      <c r="A3" s="127" t="s">
        <v>63</v>
      </c>
      <c r="B3" s="127"/>
      <c r="C3" s="127"/>
      <c r="D3" s="127"/>
      <c r="E3" s="127"/>
      <c r="F3" s="127"/>
    </row>
    <row r="5" spans="1:6" s="18" customFormat="1" x14ac:dyDescent="0.25">
      <c r="A5" s="116" t="s">
        <v>2</v>
      </c>
      <c r="B5" s="116" t="s">
        <v>64</v>
      </c>
      <c r="C5" s="116" t="s">
        <v>58</v>
      </c>
      <c r="D5" s="116"/>
      <c r="E5" s="116" t="s">
        <v>69</v>
      </c>
      <c r="F5" s="116" t="s">
        <v>65</v>
      </c>
    </row>
    <row r="6" spans="1:6" s="18" customFormat="1" ht="27.6" x14ac:dyDescent="0.25">
      <c r="A6" s="116"/>
      <c r="B6" s="116"/>
      <c r="C6" s="15" t="s">
        <v>104</v>
      </c>
      <c r="D6" s="15" t="s">
        <v>3</v>
      </c>
      <c r="E6" s="116"/>
      <c r="F6" s="116"/>
    </row>
    <row r="7" spans="1:6" x14ac:dyDescent="0.25">
      <c r="A7" s="19"/>
      <c r="B7" s="19" t="s">
        <v>66</v>
      </c>
      <c r="C7" s="19"/>
      <c r="D7" s="19"/>
      <c r="E7" s="19"/>
      <c r="F7" s="19"/>
    </row>
    <row r="8" spans="1:6" x14ac:dyDescent="0.25">
      <c r="A8" s="19"/>
      <c r="B8" s="19"/>
      <c r="C8" s="19"/>
      <c r="D8" s="19"/>
      <c r="E8" s="19"/>
      <c r="F8" s="19"/>
    </row>
    <row r="9" spans="1:6" x14ac:dyDescent="0.25">
      <c r="A9" s="19"/>
      <c r="B9" s="19"/>
      <c r="C9" s="19"/>
      <c r="D9" s="19"/>
      <c r="E9" s="19"/>
      <c r="F9" s="19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19"/>
      <c r="B11" s="19"/>
      <c r="C11" s="19"/>
      <c r="D11" s="19"/>
      <c r="E11" s="19"/>
      <c r="F11" s="19"/>
    </row>
    <row r="12" spans="1:6" x14ac:dyDescent="0.25">
      <c r="A12" s="19"/>
      <c r="B12" s="19"/>
      <c r="C12" s="19"/>
      <c r="D12" s="19"/>
      <c r="E12" s="19"/>
      <c r="F12" s="19"/>
    </row>
    <row r="13" spans="1:6" x14ac:dyDescent="0.25">
      <c r="A13" s="19"/>
      <c r="B13" s="19"/>
      <c r="C13" s="19"/>
      <c r="D13" s="19"/>
      <c r="E13" s="19"/>
      <c r="F13" s="1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  <row r="16" spans="1:6" x14ac:dyDescent="0.25">
      <c r="A16" s="19"/>
      <c r="B16" s="19"/>
      <c r="C16" s="19"/>
      <c r="D16" s="19"/>
      <c r="E16" s="19"/>
      <c r="F16" s="19"/>
    </row>
    <row r="17" spans="1:6" x14ac:dyDescent="0.25">
      <c r="A17" s="19"/>
      <c r="B17" s="19"/>
      <c r="C17" s="19"/>
      <c r="D17" s="19"/>
      <c r="E17" s="19"/>
      <c r="F17" s="19"/>
    </row>
    <row r="18" spans="1:6" x14ac:dyDescent="0.25">
      <c r="A18" s="19"/>
      <c r="B18" s="19"/>
      <c r="C18" s="19"/>
      <c r="D18" s="19"/>
      <c r="E18" s="19"/>
      <c r="F18" s="19"/>
    </row>
    <row r="19" spans="1:6" ht="42.75" customHeight="1" x14ac:dyDescent="0.25">
      <c r="B19" s="128" t="s">
        <v>106</v>
      </c>
      <c r="C19" s="128"/>
      <c r="D19" s="128"/>
      <c r="E19" s="128"/>
      <c r="F19" s="128"/>
    </row>
    <row r="21" spans="1:6" s="18" customFormat="1" x14ac:dyDescent="0.25">
      <c r="B21" s="20" t="s">
        <v>67</v>
      </c>
      <c r="D21" s="115" t="s">
        <v>8</v>
      </c>
      <c r="E21" s="115"/>
      <c r="F21" s="115"/>
    </row>
    <row r="28" spans="1:6" ht="15" customHeight="1" x14ac:dyDescent="0.25">
      <c r="B28" s="115" t="s">
        <v>68</v>
      </c>
      <c r="C28" s="115"/>
      <c r="D28" s="115"/>
      <c r="E28" s="115"/>
      <c r="F28" s="115"/>
    </row>
  </sheetData>
  <mergeCells count="10">
    <mergeCell ref="D21:F21"/>
    <mergeCell ref="B28:F28"/>
    <mergeCell ref="A2:F2"/>
    <mergeCell ref="A3:F3"/>
    <mergeCell ref="A5:A6"/>
    <mergeCell ref="B5:B6"/>
    <mergeCell ref="C5:D5"/>
    <mergeCell ref="E5:E6"/>
    <mergeCell ref="F5:F6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TONG HOP</vt:lpstr>
      <vt:lpstr>THu chi </vt:lpstr>
      <vt:lpstr>results</vt:lpstr>
      <vt:lpstr>DT chi tiết</vt:lpstr>
      <vt:lpstr>15.1</vt:lpstr>
      <vt:lpstr>18</vt:lpstr>
      <vt:lpstr>SN</vt:lpstr>
      <vt:lpstr>'DT chi tiết'!Print_Titles</vt:lpstr>
      <vt:lpstr>'TONG HOP'!Print_Titles</vt:lpstr>
      <vt:lpstr>'THu chi '!Print_Titles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Administrator</cp:lastModifiedBy>
  <cp:lastPrinted>2026-02-27T10:00:19Z</cp:lastPrinted>
  <dcterms:created xsi:type="dcterms:W3CDTF">2019-07-16T02:16:33Z</dcterms:created>
  <dcterms:modified xsi:type="dcterms:W3CDTF">2026-02-27T10:00:50Z</dcterms:modified>
</cp:coreProperties>
</file>